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75" windowHeight="7995" tabRatio="778" activeTab="0"/>
  </bookViews>
  <sheets>
    <sheet name="平衡表" sheetId="1" r:id="rId1"/>
    <sheet name="收支餘絀表" sheetId="2" r:id="rId2"/>
    <sheet name="現金流量表" sheetId="3" r:id="rId3"/>
    <sheet name="收支概況表 (2)" sheetId="4" r:id="rId4"/>
    <sheet name="收入明細表" sheetId="5" r:id="rId5"/>
    <sheet name="支出明細表.1" sheetId="6" r:id="rId6"/>
  </sheets>
  <definedNames>
    <definedName name="_xlnm.Print_Titles" localSheetId="5">'支出明細表.1'!$1:$5</definedName>
    <definedName name="_xlnm.Print_Titles" localSheetId="0">'平衡表'!$1:$5</definedName>
    <definedName name="_xlnm.Print_Titles" localSheetId="4">'收入明細表'!$1:$5</definedName>
  </definedNames>
  <calcPr fullCalcOnLoad="1"/>
</workbook>
</file>

<file path=xl/sharedStrings.xml><?xml version="1.0" encoding="utf-8"?>
<sst xmlns="http://schemas.openxmlformats.org/spreadsheetml/2006/main" count="361" uniqueCount="286">
  <si>
    <t>樹德科技大學</t>
  </si>
  <si>
    <t>平衡表</t>
  </si>
  <si>
    <r>
      <t>民國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年及93年7月31日</t>
    </r>
  </si>
  <si>
    <t xml:space="preserve">    資        產      </t>
  </si>
  <si>
    <t>金                                  額</t>
  </si>
  <si>
    <t>負債、權益基金及餘絀</t>
  </si>
  <si>
    <t>93年7月31日</t>
  </si>
  <si>
    <t>92年7月31日</t>
  </si>
  <si>
    <t>增(減)</t>
  </si>
  <si>
    <t>流動資產</t>
  </si>
  <si>
    <t>流動負債</t>
  </si>
  <si>
    <r>
      <t xml:space="preserve">         </t>
    </r>
    <r>
      <rPr>
        <sz val="12"/>
        <rFont val="標楷體"/>
        <family val="4"/>
      </rPr>
      <t>零用金</t>
    </r>
  </si>
  <si>
    <r>
      <t xml:space="preserve">         </t>
    </r>
    <r>
      <rPr>
        <sz val="12"/>
        <rFont val="標楷體"/>
        <family val="4"/>
      </rPr>
      <t>一年內到期長期借款</t>
    </r>
  </si>
  <si>
    <t xml:space="preserve">    庫存現金</t>
  </si>
  <si>
    <r>
      <t xml:space="preserve">        </t>
    </r>
    <r>
      <rPr>
        <sz val="12"/>
        <rFont val="標楷體"/>
        <family val="4"/>
      </rPr>
      <t>應付款項</t>
    </r>
  </si>
  <si>
    <t xml:space="preserve">    活期儲蓄存款</t>
  </si>
  <si>
    <r>
      <t xml:space="preserve">        </t>
    </r>
    <r>
      <rPr>
        <sz val="12"/>
        <rFont val="標楷體"/>
        <family val="4"/>
      </rPr>
      <t>預收款項</t>
    </r>
  </si>
  <si>
    <t xml:space="preserve">    支票存款</t>
  </si>
  <si>
    <r>
      <t xml:space="preserve">        </t>
    </r>
    <r>
      <rPr>
        <sz val="12"/>
        <rFont val="標楷體"/>
        <family val="4"/>
      </rPr>
      <t>代收款項</t>
    </r>
  </si>
  <si>
    <t xml:space="preserve">    定期存款</t>
  </si>
  <si>
    <t>-</t>
  </si>
  <si>
    <t>合計</t>
  </si>
  <si>
    <r>
      <t xml:space="preserve">        </t>
    </r>
    <r>
      <rPr>
        <sz val="12"/>
        <rFont val="標楷體"/>
        <family val="4"/>
      </rPr>
      <t>應收票據</t>
    </r>
  </si>
  <si>
    <t>長期負債</t>
  </si>
  <si>
    <t xml:space="preserve">    應收利息</t>
  </si>
  <si>
    <t xml:space="preserve">    長期銀行借款</t>
  </si>
  <si>
    <t xml:space="preserve">    應收帳款</t>
  </si>
  <si>
    <t>其他負債</t>
  </si>
  <si>
    <t xml:space="preserve">    其他應收款</t>
  </si>
  <si>
    <r>
      <t xml:space="preserve">         </t>
    </r>
    <r>
      <rPr>
        <sz val="12"/>
        <rFont val="標楷體"/>
        <family val="4"/>
      </rPr>
      <t>存入保證金</t>
    </r>
  </si>
  <si>
    <r>
      <t xml:space="preserve">        </t>
    </r>
    <r>
      <rPr>
        <sz val="12"/>
        <rFont val="標楷體"/>
        <family val="4"/>
      </rPr>
      <t>應收保證票據</t>
    </r>
  </si>
  <si>
    <t xml:space="preserve">    預付款</t>
  </si>
  <si>
    <r>
      <t xml:space="preserve">                    </t>
    </r>
    <r>
      <rPr>
        <sz val="12"/>
        <rFont val="標楷體"/>
        <family val="4"/>
      </rPr>
      <t>合計</t>
    </r>
  </si>
  <si>
    <t xml:space="preserve">    暫付款</t>
  </si>
  <si>
    <t>負債總計</t>
  </si>
  <si>
    <t>合       計</t>
  </si>
  <si>
    <t>權益基金及餘絀</t>
  </si>
  <si>
    <t>長期投資及基金</t>
  </si>
  <si>
    <t>指定用途權益基金</t>
  </si>
  <si>
    <t xml:space="preserve">    特種基金</t>
  </si>
  <si>
    <t>未指定用途權益基金</t>
  </si>
  <si>
    <r>
      <t xml:space="preserve">        </t>
    </r>
    <r>
      <rPr>
        <sz val="12"/>
        <rFont val="標楷體"/>
        <family val="4"/>
      </rPr>
      <t>學生就學補助基金</t>
    </r>
  </si>
  <si>
    <t>合計</t>
  </si>
  <si>
    <t>餘絀</t>
  </si>
  <si>
    <t>固定資產</t>
  </si>
  <si>
    <t xml:space="preserve">    累積餘絀</t>
  </si>
  <si>
    <t xml:space="preserve">    土地</t>
  </si>
  <si>
    <t xml:space="preserve">    本期餘絀</t>
  </si>
  <si>
    <t xml:space="preserve">    土地改良物</t>
  </si>
  <si>
    <t>　合計</t>
  </si>
  <si>
    <t xml:space="preserve">    建築物</t>
  </si>
  <si>
    <t>權益基金及餘絀總計</t>
  </si>
  <si>
    <t xml:space="preserve">    機械設備</t>
  </si>
  <si>
    <t xml:space="preserve">    儀器設備</t>
  </si>
  <si>
    <t>-</t>
  </si>
  <si>
    <r>
      <t xml:space="preserve">        </t>
    </r>
    <r>
      <rPr>
        <sz val="12"/>
        <rFont val="標楷體"/>
        <family val="4"/>
      </rPr>
      <t>圖書及博物</t>
    </r>
  </si>
  <si>
    <t xml:space="preserve">    事務設備</t>
  </si>
  <si>
    <t xml:space="preserve">    電信設備</t>
  </si>
  <si>
    <t xml:space="preserve">    陸運設備</t>
  </si>
  <si>
    <r>
      <t xml:space="preserve">        </t>
    </r>
    <r>
      <rPr>
        <sz val="12"/>
        <rFont val="標楷體"/>
        <family val="4"/>
      </rPr>
      <t>什項設備</t>
    </r>
  </si>
  <si>
    <t xml:space="preserve">    預付土地款</t>
  </si>
  <si>
    <t xml:space="preserve">    預付工程款</t>
  </si>
  <si>
    <t xml:space="preserve">    預付設備款</t>
  </si>
  <si>
    <t>其他資產</t>
  </si>
  <si>
    <t xml:space="preserve">    遞延費用</t>
  </si>
  <si>
    <t xml:space="preserve">    存出保證金</t>
  </si>
  <si>
    <t>資產總計</t>
  </si>
  <si>
    <t>負債、權益基金及餘絀總計</t>
  </si>
  <si>
    <t>董事長</t>
  </si>
  <si>
    <t>主辦會計人員</t>
  </si>
  <si>
    <t>製表</t>
  </si>
  <si>
    <t>校長</t>
  </si>
  <si>
    <t>收支餘絀表</t>
  </si>
  <si>
    <r>
      <t>中華民國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學年度</t>
    </r>
  </si>
  <si>
    <t xml:space="preserve">                全1頁第1頁</t>
  </si>
  <si>
    <t xml:space="preserve">  單位:元</t>
  </si>
  <si>
    <t>科         目</t>
  </si>
  <si>
    <t>本年度預算數</t>
  </si>
  <si>
    <t>本年度決算數</t>
  </si>
  <si>
    <t>上年度決算數</t>
  </si>
  <si>
    <t>本年度決算與本年度預算比較</t>
  </si>
  <si>
    <t>本年度決算與上年度決算比較</t>
  </si>
  <si>
    <t>差   異</t>
  </si>
  <si>
    <t>%</t>
  </si>
  <si>
    <t>各項收入</t>
  </si>
  <si>
    <t xml:space="preserve">    學雜費收入</t>
  </si>
  <si>
    <t xml:space="preserve">    推廣教育收入</t>
  </si>
  <si>
    <t xml:space="preserve">    建教合作收入</t>
  </si>
  <si>
    <r>
      <t xml:space="preserve">       </t>
    </r>
    <r>
      <rPr>
        <sz val="12"/>
        <rFont val="標楷體"/>
        <family val="4"/>
      </rPr>
      <t>其他教學活動收入</t>
    </r>
  </si>
  <si>
    <t xml:space="preserve">    補助及捐贈收入</t>
  </si>
  <si>
    <t xml:space="preserve">    財務收入</t>
  </si>
  <si>
    <t xml:space="preserve">    其他收入</t>
  </si>
  <si>
    <t xml:space="preserve">    合計</t>
  </si>
  <si>
    <t>各項支出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</si>
  <si>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</si>
  <si>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</si>
  <si>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</si>
  <si>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</si>
  <si>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推廣教育及其他教學支出</t>
  </si>
  <si>
    <t xml:space="preserve">    建教合作支出</t>
  </si>
  <si>
    <t xml:space="preserve">    財務支出</t>
  </si>
  <si>
    <t xml:space="preserve">    其他支出</t>
  </si>
  <si>
    <t>本年度純餘(絀)</t>
  </si>
  <si>
    <t>董事長</t>
  </si>
  <si>
    <t>主辦會計人員</t>
  </si>
  <si>
    <t>製表</t>
  </si>
  <si>
    <t>校長</t>
  </si>
  <si>
    <t>樹德科技大學</t>
  </si>
  <si>
    <r>
      <t xml:space="preserve">                                                                               </t>
    </r>
    <r>
      <rPr>
        <sz val="12"/>
        <rFont val="標楷體"/>
        <family val="4"/>
      </rPr>
      <t>現金流量表                    單位：元</t>
    </r>
  </si>
  <si>
    <t>項　         目</t>
  </si>
  <si>
    <t>92學年度</t>
  </si>
  <si>
    <t>91學年度</t>
  </si>
  <si>
    <t>營運活動現金流量：</t>
  </si>
  <si>
    <t>　本期餘（絀）</t>
  </si>
  <si>
    <t>　加：不產生現金流入之支出</t>
  </si>
  <si>
    <t>　減：不產生現金流入之收入</t>
  </si>
  <si>
    <t xml:space="preserve">      受贈固定資產之捐贈收入</t>
  </si>
  <si>
    <t>流動資產調整項目淨（增）減數</t>
  </si>
  <si>
    <t>流動負債調整項目淨增（減）數</t>
  </si>
  <si>
    <t>　　　營運活動淨現金流入（出）</t>
  </si>
  <si>
    <t>投資活動現金流量：</t>
  </si>
  <si>
    <t>　出售長短期投資收現數</t>
  </si>
  <si>
    <t>　出售固定資產收現數</t>
  </si>
  <si>
    <t>　沖減作業基金收現數</t>
  </si>
  <si>
    <t>　收回存出保證金收現數</t>
  </si>
  <si>
    <t>　其他投資活動收現數</t>
  </si>
  <si>
    <t>　　減：購置長短期投資付現數</t>
  </si>
  <si>
    <t>　　　　購置固定資產付現數</t>
  </si>
  <si>
    <t>　　　　購置其他資產付現數</t>
  </si>
  <si>
    <t>　　　　減少長期應付款項付現數</t>
  </si>
  <si>
    <t>　　　　承租土地權利金付現數</t>
  </si>
  <si>
    <t>　　　　增撥作業基金付現數</t>
  </si>
  <si>
    <t>　　　　支付存出保證金付現數</t>
  </si>
  <si>
    <t>　　　　其他投資活動付現數</t>
  </si>
  <si>
    <t>　　　　　投資活動淨現金流入（出）</t>
  </si>
  <si>
    <t>理財活動現金流量：</t>
  </si>
  <si>
    <t>　舉借長短期銀行借款收現數</t>
  </si>
  <si>
    <t>　舉借其他借款收現數</t>
  </si>
  <si>
    <t>　增加代收款項收現數</t>
  </si>
  <si>
    <t>　減少應收款項收現數（理財部分）</t>
  </si>
  <si>
    <t>　收取存入保證金收現數</t>
  </si>
  <si>
    <t>　其他理財活動收現數</t>
  </si>
  <si>
    <t>　　減：償還長短期銀行借款付現數</t>
  </si>
  <si>
    <t>　　　　償還其他借款付現數</t>
  </si>
  <si>
    <t>　　　　減少代收款項付現數</t>
  </si>
  <si>
    <t>　　　　增加應收款項付現數（理財部分）</t>
  </si>
  <si>
    <t>　　　　退回存入保證金付現數</t>
  </si>
  <si>
    <t>　　　　其他理財活動付現數</t>
  </si>
  <si>
    <t>　　　　　理財活動淨現金流入（出）</t>
  </si>
  <si>
    <t>本期現金及銀行存款淨流入（出）</t>
  </si>
  <si>
    <t>加：特種基金轉列銀行存款數</t>
  </si>
  <si>
    <t>　　學生就學基金轉列銀行存款</t>
  </si>
  <si>
    <t>減：銀行存款轉列特種基金數</t>
  </si>
  <si>
    <t>　　銀行存款轉列學生就學基金</t>
  </si>
  <si>
    <t>加：期初現金及銀行存款餘額</t>
  </si>
  <si>
    <t>　　　期末現金及銀行存款餘額</t>
  </si>
  <si>
    <t>附註：</t>
  </si>
  <si>
    <t>1.減少應收款項收現數(理財部分)指與理財活動有關之應收款項現金收入，如收回貸放予附屬機構之資金。</t>
  </si>
  <si>
    <t>2.增加應收款項付現數(理財部分)指與理財活動有關之應收款項現金支付，如貸放予附屬機構之資金。</t>
  </si>
  <si>
    <t>樹德科技大學</t>
  </si>
  <si>
    <r>
      <t xml:space="preserve">                                                                             </t>
    </r>
    <r>
      <rPr>
        <sz val="12"/>
        <rFont val="標楷體"/>
        <family val="4"/>
      </rPr>
      <t>現金收支概況表                    　　   單位：元</t>
    </r>
  </si>
  <si>
    <t>項　　目</t>
  </si>
  <si>
    <t>92學年</t>
  </si>
  <si>
    <t>經常收入%</t>
  </si>
  <si>
    <r>
      <t>91</t>
    </r>
    <r>
      <rPr>
        <sz val="12"/>
        <rFont val="標楷體"/>
        <family val="4"/>
      </rPr>
      <t>學年</t>
    </r>
  </si>
  <si>
    <t>經常門現金收入</t>
  </si>
  <si>
    <t>　學雜費收入</t>
  </si>
  <si>
    <t>　推廣教育收入</t>
  </si>
  <si>
    <t>　建教合作收入</t>
  </si>
  <si>
    <t>　其他教學活動收入</t>
  </si>
  <si>
    <t>-</t>
  </si>
  <si>
    <t>　補助及捐贈收入</t>
  </si>
  <si>
    <t>　作業收益</t>
  </si>
  <si>
    <t>　財務收入</t>
  </si>
  <si>
    <t>　其他收入</t>
  </si>
  <si>
    <t>　減：不產生現金流入之收入</t>
  </si>
  <si>
    <t>　應收預收項目調整增（減）數</t>
  </si>
  <si>
    <t>經常門現金支出</t>
  </si>
  <si>
    <t>　董事會支出</t>
  </si>
  <si>
    <t>　行政管理支出</t>
  </si>
  <si>
    <t>　教學研究及訓導支出</t>
  </si>
  <si>
    <t>　獎助學金支出</t>
  </si>
  <si>
    <t>　推廣教育及其他教學</t>
  </si>
  <si>
    <t>　建教合作支出</t>
  </si>
  <si>
    <t>　作業損失</t>
  </si>
  <si>
    <t>　財務支出</t>
  </si>
  <si>
    <t>　其他支出</t>
  </si>
  <si>
    <t>　減：不產生現金流出之支出</t>
  </si>
  <si>
    <t>　應付預付項目調整增（減）數</t>
  </si>
  <si>
    <t>　　經常門現金餘絀</t>
  </si>
  <si>
    <t>出售資產現金收入</t>
  </si>
  <si>
    <t>購置動產及其他資產現金支出</t>
  </si>
  <si>
    <t>　機械儀器設備</t>
  </si>
  <si>
    <t>　圖書博物</t>
  </si>
  <si>
    <t>　其他設備</t>
  </si>
  <si>
    <t>　其他資產</t>
  </si>
  <si>
    <t>　應付租賃款減少數</t>
  </si>
  <si>
    <t>　　扣減不動產支出前現金餘絀</t>
  </si>
  <si>
    <t>購置不動產現金支出</t>
  </si>
  <si>
    <t>　土地</t>
  </si>
  <si>
    <t>　土地改良物</t>
  </si>
  <si>
    <t>　建築物</t>
  </si>
  <si>
    <t>　土地權利金</t>
  </si>
  <si>
    <t>　　本期現金餘絀</t>
  </si>
  <si>
    <t>樹德科技大學</t>
  </si>
  <si>
    <t>收入明細表</t>
  </si>
  <si>
    <r>
      <t>中華民國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學年度</t>
    </r>
  </si>
  <si>
    <t>科       目       名       稱</t>
  </si>
  <si>
    <t>預算數</t>
  </si>
  <si>
    <t>實際數</t>
  </si>
  <si>
    <t>比較</t>
  </si>
  <si>
    <t>說明</t>
  </si>
  <si>
    <t>編   號</t>
  </si>
  <si>
    <t xml:space="preserve">         名            稱     </t>
  </si>
  <si>
    <t>差異</t>
  </si>
  <si>
    <t>%</t>
  </si>
  <si>
    <t>學雜費收入</t>
  </si>
  <si>
    <t xml:space="preserve">  學費收入</t>
  </si>
  <si>
    <t xml:space="preserve">  雜費收入</t>
  </si>
  <si>
    <t xml:space="preserve">  學分學雜費收入</t>
  </si>
  <si>
    <t xml:space="preserve">  電腦使用收入</t>
  </si>
  <si>
    <t xml:space="preserve">  寄宿費收入</t>
  </si>
  <si>
    <t>原預算數估計住宿人數為80%,實際住宿人數近90%,且另含寒暑假住宿費</t>
  </si>
  <si>
    <t>推廣教育收入</t>
  </si>
  <si>
    <t xml:space="preserve">  推廣教育收入</t>
  </si>
  <si>
    <t>係因92學年度非學分班招生狀況不佳,已於93學年度重新調整方向,多開證照班、多爭取縣市政府委辦經費及加強宣傳非學分班</t>
  </si>
  <si>
    <t>建教合作收入</t>
  </si>
  <si>
    <t>主要差異為國科會收入預算數低估約$5,400,000及育成中心收入低估廠商配合款約$1,798,945</t>
  </si>
  <si>
    <t>其他教學活動收入</t>
  </si>
  <si>
    <t>休管系與澳洲管理學院合作開設國際旅館管理學程權利金</t>
  </si>
  <si>
    <t>補助及捐贈收入</t>
  </si>
  <si>
    <t xml:space="preserve">  補助收入</t>
  </si>
  <si>
    <r>
      <t>實際數較預算數增加有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軍訓教官薪資約</t>
    </r>
    <r>
      <rPr>
        <sz val="12"/>
        <rFont val="Times New Roman"/>
        <family val="1"/>
      </rPr>
      <t>10,198,922</t>
    </r>
    <r>
      <rPr>
        <sz val="12"/>
        <rFont val="標楷體"/>
        <family val="4"/>
      </rPr>
      <t>元、教育學程實習教師津貼</t>
    </r>
    <r>
      <rPr>
        <sz val="12"/>
        <rFont val="Times New Roman"/>
        <family val="1"/>
      </rPr>
      <t>7,008,000</t>
    </r>
    <r>
      <rPr>
        <sz val="12"/>
        <rFont val="標楷體"/>
        <family val="4"/>
      </rPr>
      <t>元、文化局補助駁二藝術特區約</t>
    </r>
    <r>
      <rPr>
        <sz val="12"/>
        <rFont val="Times New Roman"/>
        <family val="1"/>
      </rPr>
      <t>1,040,000</t>
    </r>
    <r>
      <rPr>
        <sz val="12"/>
        <rFont val="標楷體"/>
        <family val="4"/>
      </rPr>
      <t>元、教育部身心障礙學生補助約</t>
    </r>
    <r>
      <rPr>
        <sz val="12"/>
        <rFont val="Times New Roman"/>
        <family val="1"/>
      </rPr>
      <t>6,158,981</t>
    </r>
    <r>
      <rPr>
        <sz val="12"/>
        <rFont val="標楷體"/>
        <family val="4"/>
      </rPr>
      <t>元、教育部技術研發中心補助</t>
    </r>
    <r>
      <rPr>
        <sz val="12"/>
        <rFont val="Times New Roman"/>
        <family val="1"/>
      </rPr>
      <t>3,600,000</t>
    </r>
    <r>
      <rPr>
        <sz val="12"/>
        <rFont val="標楷體"/>
        <family val="4"/>
      </rPr>
      <t>元、教育部學生平安保險費補助</t>
    </r>
    <r>
      <rPr>
        <sz val="12"/>
        <rFont val="Times New Roman"/>
        <family val="1"/>
      </rPr>
      <t>1,089,205</t>
    </r>
    <r>
      <rPr>
        <sz val="12"/>
        <rFont val="標楷體"/>
        <family val="4"/>
      </rPr>
      <t>元、高雄縣政府補助原住民終生學習</t>
    </r>
    <r>
      <rPr>
        <sz val="12"/>
        <rFont val="Times New Roman"/>
        <family val="1"/>
      </rPr>
      <t>e</t>
    </r>
    <r>
      <rPr>
        <sz val="12"/>
        <rFont val="標楷體"/>
        <family val="4"/>
      </rPr>
      <t>化計畫</t>
    </r>
    <r>
      <rPr>
        <sz val="12"/>
        <rFont val="Times New Roman"/>
        <family val="1"/>
      </rPr>
      <t>1,680,000</t>
    </r>
    <r>
      <rPr>
        <sz val="12"/>
        <rFont val="標楷體"/>
        <family val="4"/>
      </rPr>
      <t>元及教育部補國中畢業生多元入學網站計畫</t>
    </r>
    <r>
      <rPr>
        <sz val="12"/>
        <rFont val="Times New Roman"/>
        <family val="1"/>
      </rPr>
      <t>945,000</t>
    </r>
    <r>
      <rPr>
        <sz val="12"/>
        <rFont val="標楷體"/>
        <family val="4"/>
      </rPr>
      <t>元等。</t>
    </r>
  </si>
  <si>
    <t xml:space="preserve">  捐贈收入</t>
  </si>
  <si>
    <t>財務收入</t>
  </si>
  <si>
    <t xml:space="preserve">  利息收入</t>
  </si>
  <si>
    <t>因本期資金較預計充裕,活儲利息較預計為多。</t>
  </si>
  <si>
    <t xml:space="preserve">  基金收益</t>
  </si>
  <si>
    <t>預算估計利率為1.9%,較實際利率0.85%高</t>
  </si>
  <si>
    <t>其他收入</t>
  </si>
  <si>
    <t xml:space="preserve">  退休撫卹收入</t>
  </si>
  <si>
    <t xml:space="preserve">  雜項收入</t>
  </si>
  <si>
    <t>預算數未估列到宿舍網路費、郵局代辦津貼、圖書館證件工本費、罰款及各系所接受委託之研究計畫案經費等。</t>
  </si>
  <si>
    <r>
      <t xml:space="preserve">   </t>
    </r>
    <r>
      <rPr>
        <sz val="12"/>
        <rFont val="標楷體"/>
        <family val="4"/>
      </rPr>
      <t>試務費收入</t>
    </r>
  </si>
  <si>
    <t xml:space="preserve">        合    計</t>
  </si>
  <si>
    <t xml:space="preserve">  樹德科技大學</t>
  </si>
  <si>
    <t>支出明細表</t>
  </si>
  <si>
    <r>
      <t>中華民國</t>
    </r>
    <r>
      <rPr>
        <sz val="14"/>
        <rFont val="Times New Roman"/>
        <family val="1"/>
      </rPr>
      <t>92</t>
    </r>
    <r>
      <rPr>
        <sz val="14"/>
        <rFont val="標楷體"/>
        <family val="4"/>
      </rPr>
      <t>學年度</t>
    </r>
  </si>
  <si>
    <t>支    出    科    目</t>
  </si>
  <si>
    <t>預算數</t>
  </si>
  <si>
    <t>實際數</t>
  </si>
  <si>
    <t>比較</t>
  </si>
  <si>
    <t>備                         註</t>
  </si>
  <si>
    <t>差異</t>
  </si>
  <si>
    <t>董事會支出</t>
  </si>
  <si>
    <t>業務費</t>
  </si>
  <si>
    <t>配合實際開會情況支用經費</t>
  </si>
  <si>
    <t>行政管理支出</t>
  </si>
  <si>
    <t>人事費</t>
  </si>
  <si>
    <t>編列預算時將教學單位系助理歸類為行政單位,但實際入帳時將其歸為教學單位，故與教學-人事費合併考量時,預算數高估約53,000,000元,主要係因本期實際教師數較預算數少約42人</t>
  </si>
  <si>
    <t>業務費</t>
  </si>
  <si>
    <t>維護及報廢</t>
  </si>
  <si>
    <t>實際之校園植栽美化費、消防設施維修、校內木工修繕等均較預計數低,另屬宿舍設備之維修重新歸類至教學－維護及報廢。</t>
  </si>
  <si>
    <t>退休撫恤費</t>
  </si>
  <si>
    <t>教學研究及訓輔支出</t>
  </si>
  <si>
    <t>人事費</t>
  </si>
  <si>
    <t>預算數未估列到各項補助款及各系所承接之研究計畫案經常門經費,及軍訓教官薪資、教育學程實習教師津貼、提昇大學競爭力經常門、及重點發展特色經常門等。</t>
  </si>
  <si>
    <t>獎助學金支出</t>
  </si>
  <si>
    <t>推廣教育及其他教學支出</t>
  </si>
  <si>
    <t>因本期收入減少,故亦減少相關事務性支出</t>
  </si>
  <si>
    <r>
      <t xml:space="preserve">      </t>
    </r>
    <r>
      <rPr>
        <sz val="12"/>
        <rFont val="標楷體"/>
        <family val="4"/>
      </rPr>
      <t xml:space="preserve">維護及報廢 </t>
    </r>
  </si>
  <si>
    <t>因本期收入減少,故支付相關分部之管理費亦減少</t>
  </si>
  <si>
    <r>
      <t xml:space="preserve">     </t>
    </r>
    <r>
      <rPr>
        <sz val="12"/>
        <rFont val="標楷體"/>
        <family val="4"/>
      </rPr>
      <t>退休撫恤費</t>
    </r>
  </si>
  <si>
    <t>建教合作支出</t>
  </si>
  <si>
    <t>國科會</t>
  </si>
  <si>
    <t>案件數低估約13案,每案平均金額約$360,000</t>
  </si>
  <si>
    <t>育成中心</t>
  </si>
  <si>
    <t>因93年度計畫中廠商配合款所佔比例較往年高,而廠商配合款之執行又多集中於下半年度(配合計畫執行進度),故會造成上半年執行數較低</t>
  </si>
  <si>
    <t>其他</t>
  </si>
  <si>
    <t>-</t>
  </si>
  <si>
    <t>財務支出</t>
  </si>
  <si>
    <t>利息支出</t>
  </si>
  <si>
    <t>因本期資金較預計充裕,提早償還貸款本金,故利息支出較預計數低。</t>
  </si>
  <si>
    <t>其他支出</t>
  </si>
  <si>
    <t>試務費支出</t>
  </si>
  <si>
    <t>合      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</si>
</sst>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\(0\)"/>
    <numFmt numFmtId="179" formatCode="#,##0_);\(#,##0\)"/>
    <numFmt numFmtId="180" formatCode="#,##0.00_);\(#,##0.00\)"/>
    <numFmt numFmtId="181" formatCode="0.00_);\(0.00\)"/>
    <numFmt numFmtId="182" formatCode="_-* #,##0.000_-;\-* #,##0.000_-;_-* &quot;-&quot;??_-;_-@_-"/>
    <numFmt numFmtId="183" formatCode="0.0%"/>
    <numFmt numFmtId="184" formatCode="#,##0_);[Red]\(#,##0\)"/>
    <numFmt numFmtId="185" formatCode="0.00_ "/>
    <numFmt numFmtId="186" formatCode="0_ "/>
    <numFmt numFmtId="187" formatCode="#,##0;[Red]#,##0"/>
    <numFmt numFmtId="188" formatCode="0.00_);[Red]\(0.00\)"/>
    <numFmt numFmtId="189" formatCode="0.0_);[Red]\(0.0\)"/>
    <numFmt numFmtId="190" formatCode="0_);[Red]\(0\)"/>
    <numFmt numFmtId="191" formatCode="0;[Red]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0.0_);\(0.0\)"/>
    <numFmt numFmtId="195" formatCode="#,###,_-;\(#,###,\);_-* &quot;-&quot;??_-;_-@_-"/>
    <numFmt numFmtId="196" formatCode="_-* #,##0.0_-;\-* #,##0.0_-;_-* &quot;-&quot;?_-;_-@_-"/>
    <numFmt numFmtId="197" formatCode="#,##0_ "/>
    <numFmt numFmtId="198" formatCode="0.000%"/>
  </numFmts>
  <fonts count="15">
    <font>
      <sz val="12"/>
      <name val="全真楷書"/>
      <family val="3"/>
    </font>
    <font>
      <sz val="12"/>
      <name val="新細明體"/>
      <family val="1"/>
    </font>
    <font>
      <u val="single"/>
      <sz val="12"/>
      <color indexed="36"/>
      <name val="全真楷書"/>
      <family val="3"/>
    </font>
    <font>
      <u val="single"/>
      <sz val="12"/>
      <color indexed="12"/>
      <name val="全真楷書"/>
      <family val="3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16" applyFont="1">
      <alignment/>
      <protection/>
    </xf>
    <xf numFmtId="0" fontId="5" fillId="0" borderId="0" xfId="16" applyFont="1" applyAlignment="1">
      <alignment horizontal="center"/>
      <protection/>
    </xf>
    <xf numFmtId="0" fontId="5" fillId="0" borderId="1" xfId="16" applyFont="1" applyBorder="1" applyAlignment="1">
      <alignment horizontal="center" vertical="center"/>
      <protection/>
    </xf>
    <xf numFmtId="177" fontId="5" fillId="0" borderId="2" xfId="19" applyNumberFormat="1" applyFont="1" applyBorder="1" applyAlignment="1">
      <alignment horizontal="center"/>
    </xf>
    <xf numFmtId="177" fontId="5" fillId="0" borderId="3" xfId="19" applyNumberFormat="1" applyFont="1" applyBorder="1" applyAlignment="1">
      <alignment horizontal="center"/>
    </xf>
    <xf numFmtId="177" fontId="5" fillId="0" borderId="4" xfId="19" applyNumberFormat="1" applyFont="1" applyBorder="1" applyAlignment="1">
      <alignment horizontal="center"/>
    </xf>
    <xf numFmtId="0" fontId="5" fillId="0" borderId="5" xfId="16" applyFont="1" applyBorder="1" applyAlignment="1">
      <alignment horizontal="center" vertical="center"/>
      <protection/>
    </xf>
    <xf numFmtId="0" fontId="5" fillId="0" borderId="0" xfId="16" applyFont="1">
      <alignment/>
      <protection/>
    </xf>
    <xf numFmtId="0" fontId="5" fillId="0" borderId="6" xfId="0" applyFont="1" applyBorder="1" applyAlignment="1">
      <alignment horizontal="center" vertical="center"/>
    </xf>
    <xf numFmtId="177" fontId="5" fillId="0" borderId="5" xfId="19" applyNumberFormat="1" applyFont="1" applyBorder="1" applyAlignment="1" quotePrefix="1">
      <alignment horizontal="center"/>
    </xf>
    <xf numFmtId="177" fontId="5" fillId="0" borderId="3" xfId="19" applyNumberFormat="1" applyFont="1" applyBorder="1" applyAlignment="1" quotePrefix="1">
      <alignment horizontal="center"/>
    </xf>
    <xf numFmtId="197" fontId="5" fillId="0" borderId="5" xfId="19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77" fontId="5" fillId="0" borderId="5" xfId="19" applyNumberFormat="1" applyFont="1" applyBorder="1" applyAlignment="1">
      <alignment horizontal="center"/>
    </xf>
    <xf numFmtId="187" fontId="5" fillId="0" borderId="7" xfId="16" applyNumberFormat="1" applyFont="1" applyBorder="1">
      <alignment/>
      <protection/>
    </xf>
    <xf numFmtId="177" fontId="5" fillId="0" borderId="1" xfId="19" applyNumberFormat="1" applyFont="1" applyBorder="1" applyAlignment="1">
      <alignment/>
    </xf>
    <xf numFmtId="177" fontId="5" fillId="0" borderId="8" xfId="19" applyNumberFormat="1" applyFont="1" applyBorder="1" applyAlignment="1">
      <alignment/>
    </xf>
    <xf numFmtId="197" fontId="5" fillId="0" borderId="1" xfId="19" applyNumberFormat="1" applyFont="1" applyBorder="1" applyAlignment="1">
      <alignment/>
    </xf>
    <xf numFmtId="187" fontId="5" fillId="0" borderId="0" xfId="16" applyNumberFormat="1" applyFont="1" applyBorder="1">
      <alignment/>
      <protection/>
    </xf>
    <xf numFmtId="187" fontId="5" fillId="0" borderId="9" xfId="16" applyNumberFormat="1" applyFont="1" applyBorder="1">
      <alignment/>
      <protection/>
    </xf>
    <xf numFmtId="187" fontId="5" fillId="0" borderId="1" xfId="16" applyNumberFormat="1" applyFont="1" applyBorder="1">
      <alignment/>
      <protection/>
    </xf>
    <xf numFmtId="179" fontId="5" fillId="0" borderId="10" xfId="16" applyNumberFormat="1" applyFont="1" applyBorder="1">
      <alignment/>
      <protection/>
    </xf>
    <xf numFmtId="187" fontId="5" fillId="0" borderId="0" xfId="16" applyNumberFormat="1" applyFont="1">
      <alignment/>
      <protection/>
    </xf>
    <xf numFmtId="187" fontId="7" fillId="0" borderId="7" xfId="16" applyNumberFormat="1" applyFont="1" applyBorder="1" applyAlignment="1">
      <alignment horizontal="left"/>
      <protection/>
    </xf>
    <xf numFmtId="197" fontId="5" fillId="0" borderId="9" xfId="19" applyNumberFormat="1" applyFont="1" applyBorder="1" applyAlignment="1">
      <alignment/>
    </xf>
    <xf numFmtId="187" fontId="7" fillId="0" borderId="0" xfId="16" applyNumberFormat="1" applyFont="1">
      <alignment/>
      <protection/>
    </xf>
    <xf numFmtId="197" fontId="5" fillId="0" borderId="10" xfId="19" applyNumberFormat="1" applyFont="1" applyBorder="1" applyAlignment="1">
      <alignment/>
    </xf>
    <xf numFmtId="187" fontId="7" fillId="0" borderId="0" xfId="16" applyNumberFormat="1" applyFont="1" applyBorder="1">
      <alignment/>
      <protection/>
    </xf>
    <xf numFmtId="184" fontId="5" fillId="0" borderId="9" xfId="16" applyNumberFormat="1" applyFont="1" applyBorder="1" applyAlignment="1">
      <alignment horizontal="right"/>
      <protection/>
    </xf>
    <xf numFmtId="187" fontId="5" fillId="0" borderId="0" xfId="16" applyNumberFormat="1" applyFont="1" applyBorder="1" applyAlignment="1">
      <alignment horizontal="center"/>
      <protection/>
    </xf>
    <xf numFmtId="187" fontId="5" fillId="0" borderId="5" xfId="16" applyNumberFormat="1" applyFont="1" applyBorder="1">
      <alignment/>
      <protection/>
    </xf>
    <xf numFmtId="197" fontId="5" fillId="0" borderId="5" xfId="19" applyNumberFormat="1" applyFont="1" applyBorder="1" applyAlignment="1">
      <alignment/>
    </xf>
    <xf numFmtId="187" fontId="7" fillId="0" borderId="7" xfId="16" applyNumberFormat="1" applyFont="1" applyBorder="1">
      <alignment/>
      <protection/>
    </xf>
    <xf numFmtId="187" fontId="5" fillId="0" borderId="7" xfId="16" applyNumberFormat="1" applyFont="1" applyBorder="1" applyAlignment="1">
      <alignment horizontal="center"/>
      <protection/>
    </xf>
    <xf numFmtId="177" fontId="5" fillId="0" borderId="3" xfId="19" applyNumberFormat="1" applyFont="1" applyBorder="1" applyAlignment="1">
      <alignment/>
    </xf>
    <xf numFmtId="187" fontId="5" fillId="0" borderId="7" xfId="16" applyNumberFormat="1" applyFont="1" applyBorder="1" applyAlignment="1">
      <alignment horizontal="left"/>
      <protection/>
    </xf>
    <xf numFmtId="177" fontId="5" fillId="0" borderId="0" xfId="19" applyNumberFormat="1" applyFont="1" applyBorder="1" applyAlignment="1">
      <alignment/>
    </xf>
    <xf numFmtId="197" fontId="5" fillId="0" borderId="11" xfId="19" applyNumberFormat="1" applyFont="1" applyBorder="1" applyAlignment="1">
      <alignment/>
    </xf>
    <xf numFmtId="187" fontId="5" fillId="0" borderId="0" xfId="16" applyNumberFormat="1" applyFont="1" applyBorder="1" applyAlignment="1">
      <alignment horizontal="left"/>
      <protection/>
    </xf>
    <xf numFmtId="0" fontId="5" fillId="0" borderId="7" xfId="16" applyFont="1" applyBorder="1" applyAlignment="1">
      <alignment horizontal="left"/>
      <protection/>
    </xf>
    <xf numFmtId="187" fontId="5" fillId="0" borderId="1" xfId="16" applyNumberFormat="1" applyFont="1" applyBorder="1" applyAlignment="1">
      <alignment horizontal="center"/>
      <protection/>
    </xf>
    <xf numFmtId="179" fontId="5" fillId="0" borderId="10" xfId="19" applyNumberFormat="1" applyFont="1" applyBorder="1" applyAlignment="1">
      <alignment/>
    </xf>
    <xf numFmtId="197" fontId="5" fillId="0" borderId="9" xfId="19" applyNumberFormat="1" applyFont="1" applyBorder="1" applyAlignment="1">
      <alignment horizontal="right"/>
    </xf>
    <xf numFmtId="0" fontId="6" fillId="0" borderId="7" xfId="16" applyFont="1" applyBorder="1">
      <alignment/>
      <protection/>
    </xf>
    <xf numFmtId="0" fontId="6" fillId="0" borderId="9" xfId="16" applyFont="1" applyBorder="1">
      <alignment/>
      <protection/>
    </xf>
    <xf numFmtId="179" fontId="6" fillId="0" borderId="9" xfId="16" applyNumberFormat="1" applyFont="1" applyBorder="1">
      <alignment/>
      <protection/>
    </xf>
    <xf numFmtId="0" fontId="7" fillId="0" borderId="6" xfId="16" applyFont="1" applyBorder="1">
      <alignment/>
      <protection/>
    </xf>
    <xf numFmtId="187" fontId="5" fillId="0" borderId="11" xfId="16" applyNumberFormat="1" applyFont="1" applyBorder="1">
      <alignment/>
      <protection/>
    </xf>
    <xf numFmtId="187" fontId="5" fillId="0" borderId="12" xfId="16" applyNumberFormat="1" applyFont="1" applyBorder="1">
      <alignment/>
      <protection/>
    </xf>
    <xf numFmtId="179" fontId="5" fillId="0" borderId="11" xfId="19" applyNumberFormat="1" applyFont="1" applyBorder="1" applyAlignment="1">
      <alignment/>
    </xf>
    <xf numFmtId="187" fontId="5" fillId="0" borderId="13" xfId="16" applyNumberFormat="1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9" xfId="16" applyFont="1" applyBorder="1">
      <alignment/>
      <protection/>
    </xf>
    <xf numFmtId="179" fontId="5" fillId="0" borderId="9" xfId="19" applyNumberFormat="1" applyFont="1" applyBorder="1" applyAlignment="1">
      <alignment/>
    </xf>
    <xf numFmtId="187" fontId="5" fillId="0" borderId="9" xfId="16" applyNumberFormat="1" applyFont="1" applyBorder="1" applyAlignment="1">
      <alignment horizontal="right"/>
      <protection/>
    </xf>
    <xf numFmtId="177" fontId="5" fillId="0" borderId="9" xfId="19" applyNumberFormat="1" applyFont="1" applyBorder="1" applyAlignment="1">
      <alignment/>
    </xf>
    <xf numFmtId="177" fontId="5" fillId="0" borderId="5" xfId="19" applyNumberFormat="1" applyFont="1" applyBorder="1" applyAlignment="1">
      <alignment/>
    </xf>
    <xf numFmtId="0" fontId="5" fillId="0" borderId="7" xfId="16" applyFont="1" applyBorder="1">
      <alignment/>
      <protection/>
    </xf>
    <xf numFmtId="177" fontId="5" fillId="0" borderId="12" xfId="19" applyNumberFormat="1" applyFont="1" applyBorder="1" applyAlignment="1">
      <alignment/>
    </xf>
    <xf numFmtId="0" fontId="5" fillId="0" borderId="2" xfId="16" applyFont="1" applyBorder="1">
      <alignment/>
      <protection/>
    </xf>
    <xf numFmtId="187" fontId="5" fillId="0" borderId="2" xfId="16" applyNumberFormat="1" applyFont="1" applyBorder="1">
      <alignment/>
      <protection/>
    </xf>
    <xf numFmtId="179" fontId="5" fillId="0" borderId="5" xfId="16" applyNumberFormat="1" applyFont="1" applyBorder="1">
      <alignment/>
      <protection/>
    </xf>
    <xf numFmtId="177" fontId="5" fillId="0" borderId="0" xfId="19" applyNumberFormat="1" applyFont="1" applyAlignment="1">
      <alignment/>
    </xf>
    <xf numFmtId="197" fontId="5" fillId="0" borderId="0" xfId="19" applyNumberFormat="1" applyFont="1" applyAlignment="1">
      <alignment/>
    </xf>
    <xf numFmtId="10" fontId="5" fillId="0" borderId="0" xfId="16" applyNumberFormat="1" applyFont="1">
      <alignment/>
      <protection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177" fontId="5" fillId="0" borderId="1" xfId="19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5" fillId="0" borderId="11" xfId="19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197" fontId="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10" fontId="5" fillId="0" borderId="9" xfId="19" applyNumberFormat="1" applyFont="1" applyBorder="1" applyAlignment="1">
      <alignment/>
    </xf>
    <xf numFmtId="0" fontId="7" fillId="0" borderId="9" xfId="0" applyFont="1" applyBorder="1" applyAlignment="1">
      <alignment/>
    </xf>
    <xf numFmtId="10" fontId="7" fillId="0" borderId="9" xfId="19" applyNumberFormat="1" applyFont="1" applyBorder="1" applyAlignment="1">
      <alignment horizontal="center"/>
    </xf>
    <xf numFmtId="10" fontId="5" fillId="0" borderId="9" xfId="19" applyNumberFormat="1" applyFont="1" applyBorder="1" applyAlignment="1">
      <alignment horizontal="right"/>
    </xf>
    <xf numFmtId="10" fontId="5" fillId="0" borderId="5" xfId="19" applyNumberFormat="1" applyFont="1" applyBorder="1" applyAlignment="1">
      <alignment/>
    </xf>
    <xf numFmtId="10" fontId="5" fillId="0" borderId="1" xfId="19" applyNumberFormat="1" applyFont="1" applyBorder="1" applyAlignment="1">
      <alignment/>
    </xf>
    <xf numFmtId="177" fontId="5" fillId="0" borderId="11" xfId="19" applyNumberFormat="1" applyFont="1" applyBorder="1" applyAlignment="1">
      <alignment/>
    </xf>
    <xf numFmtId="0" fontId="5" fillId="0" borderId="5" xfId="0" applyFont="1" applyBorder="1" applyAlignment="1">
      <alignment/>
    </xf>
    <xf numFmtId="177" fontId="5" fillId="0" borderId="0" xfId="19" applyNumberFormat="1" applyFont="1" applyAlignment="1">
      <alignment horizontal="center"/>
    </xf>
    <xf numFmtId="197" fontId="5" fillId="0" borderId="0" xfId="16" applyNumberFormat="1" applyFont="1">
      <alignment/>
      <protection/>
    </xf>
    <xf numFmtId="0" fontId="5" fillId="0" borderId="0" xfId="15" applyFont="1" applyAlignment="1">
      <alignment horizontal="center"/>
      <protection/>
    </xf>
    <xf numFmtId="0" fontId="5" fillId="0" borderId="0" xfId="15" applyFont="1">
      <alignment/>
      <protection/>
    </xf>
    <xf numFmtId="0" fontId="7" fillId="0" borderId="14" xfId="15" applyFont="1" applyBorder="1" applyAlignment="1">
      <alignment/>
      <protection/>
    </xf>
    <xf numFmtId="0" fontId="5" fillId="0" borderId="14" xfId="15" applyFont="1" applyBorder="1" applyAlignment="1">
      <alignment/>
      <protection/>
    </xf>
    <xf numFmtId="0" fontId="5" fillId="0" borderId="15" xfId="15" applyFont="1" applyBorder="1" applyAlignment="1">
      <alignment horizontal="center"/>
      <protection/>
    </xf>
    <xf numFmtId="179" fontId="5" fillId="0" borderId="16" xfId="19" applyNumberFormat="1" applyFont="1" applyBorder="1" applyAlignment="1">
      <alignment horizontal="center"/>
    </xf>
    <xf numFmtId="179" fontId="5" fillId="0" borderId="17" xfId="19" applyNumberFormat="1" applyFont="1" applyBorder="1" applyAlignment="1">
      <alignment horizontal="center"/>
    </xf>
    <xf numFmtId="0" fontId="5" fillId="0" borderId="18" xfId="15" applyFont="1" applyBorder="1">
      <alignment/>
      <protection/>
    </xf>
    <xf numFmtId="179" fontId="5" fillId="0" borderId="9" xfId="19" applyNumberFormat="1" applyFont="1" applyBorder="1" applyAlignment="1">
      <alignment horizontal="right"/>
    </xf>
    <xf numFmtId="179" fontId="8" fillId="0" borderId="19" xfId="19" applyNumberFormat="1" applyFont="1" applyBorder="1" applyAlignment="1">
      <alignment/>
    </xf>
    <xf numFmtId="179" fontId="5" fillId="0" borderId="0" xfId="19" applyNumberFormat="1" applyFont="1" applyBorder="1" applyAlignment="1">
      <alignment horizontal="right"/>
    </xf>
    <xf numFmtId="179" fontId="5" fillId="0" borderId="19" xfId="19" applyNumberFormat="1" applyFont="1" applyBorder="1" applyAlignment="1">
      <alignment horizontal="right"/>
    </xf>
    <xf numFmtId="179" fontId="5" fillId="0" borderId="5" xfId="19" applyNumberFormat="1" applyFont="1" applyBorder="1" applyAlignment="1">
      <alignment horizontal="right"/>
    </xf>
    <xf numFmtId="179" fontId="5" fillId="0" borderId="20" xfId="19" applyNumberFormat="1" applyFont="1" applyBorder="1" applyAlignment="1">
      <alignment horizontal="right"/>
    </xf>
    <xf numFmtId="179" fontId="5" fillId="0" borderId="19" xfId="19" applyNumberFormat="1" applyFont="1" applyBorder="1" applyAlignment="1">
      <alignment horizontal="center"/>
    </xf>
    <xf numFmtId="0" fontId="9" fillId="0" borderId="18" xfId="15" applyFont="1" applyBorder="1">
      <alignment/>
      <protection/>
    </xf>
    <xf numFmtId="0" fontId="5" fillId="0" borderId="21" xfId="15" applyFont="1" applyBorder="1">
      <alignment/>
      <protection/>
    </xf>
    <xf numFmtId="179" fontId="5" fillId="0" borderId="22" xfId="19" applyNumberFormat="1" applyFont="1" applyBorder="1" applyAlignment="1">
      <alignment horizontal="right"/>
    </xf>
    <xf numFmtId="179" fontId="5" fillId="0" borderId="23" xfId="19" applyNumberFormat="1" applyFont="1" applyBorder="1" applyAlignment="1">
      <alignment horizontal="right"/>
    </xf>
    <xf numFmtId="0" fontId="5" fillId="0" borderId="0" xfId="15" applyFont="1" applyFill="1" applyBorder="1">
      <alignment/>
      <protection/>
    </xf>
    <xf numFmtId="179" fontId="5" fillId="0" borderId="0" xfId="19" applyNumberFormat="1" applyFont="1" applyAlignment="1">
      <alignment horizontal="right"/>
    </xf>
    <xf numFmtId="179" fontId="5" fillId="0" borderId="0" xfId="19" applyNumberFormat="1" applyFont="1" applyAlignment="1">
      <alignment/>
    </xf>
    <xf numFmtId="0" fontId="10" fillId="0" borderId="0" xfId="15" applyFont="1" applyFill="1" applyBorder="1">
      <alignment/>
      <protection/>
    </xf>
    <xf numFmtId="0" fontId="7" fillId="0" borderId="14" xfId="15" applyFont="1" applyBorder="1" applyAlignment="1">
      <alignment horizontal="left"/>
      <protection/>
    </xf>
    <xf numFmtId="0" fontId="5" fillId="0" borderId="14" xfId="15" applyFont="1" applyBorder="1" applyAlignment="1">
      <alignment horizontal="left"/>
      <protection/>
    </xf>
    <xf numFmtId="0" fontId="5" fillId="0" borderId="24" xfId="15" applyFont="1" applyBorder="1" applyAlignment="1">
      <alignment horizontal="center"/>
      <protection/>
    </xf>
    <xf numFmtId="0" fontId="5" fillId="0" borderId="25" xfId="15" applyFont="1" applyBorder="1" applyAlignment="1">
      <alignment horizontal="center"/>
      <protection/>
    </xf>
    <xf numFmtId="185" fontId="5" fillId="0" borderId="26" xfId="15" applyNumberFormat="1" applyFont="1" applyBorder="1" applyAlignment="1">
      <alignment horizontal="center"/>
      <protection/>
    </xf>
    <xf numFmtId="179" fontId="7" fillId="0" borderId="16" xfId="19" applyNumberFormat="1" applyFont="1" applyBorder="1" applyAlignment="1">
      <alignment horizontal="center"/>
    </xf>
    <xf numFmtId="185" fontId="5" fillId="0" borderId="17" xfId="15" applyNumberFormat="1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27" xfId="15" applyFont="1" applyBorder="1">
      <alignment/>
      <protection/>
    </xf>
    <xf numFmtId="179" fontId="5" fillId="0" borderId="11" xfId="19" applyNumberFormat="1" applyFont="1" applyBorder="1" applyAlignment="1">
      <alignment horizontal="right"/>
    </xf>
    <xf numFmtId="180" fontId="5" fillId="0" borderId="28" xfId="15" applyNumberFormat="1" applyFont="1" applyBorder="1">
      <alignment/>
      <protection/>
    </xf>
    <xf numFmtId="179" fontId="5" fillId="0" borderId="28" xfId="19" applyNumberFormat="1" applyFont="1" applyBorder="1" applyAlignment="1">
      <alignment horizontal="right"/>
    </xf>
    <xf numFmtId="185" fontId="5" fillId="0" borderId="29" xfId="15" applyNumberFormat="1" applyFont="1" applyBorder="1">
      <alignment/>
      <protection/>
    </xf>
    <xf numFmtId="180" fontId="5" fillId="0" borderId="1" xfId="15" applyNumberFormat="1" applyFont="1" applyBorder="1">
      <alignment/>
      <protection/>
    </xf>
    <xf numFmtId="180" fontId="5" fillId="0" borderId="30" xfId="15" applyNumberFormat="1" applyFont="1" applyBorder="1">
      <alignment/>
      <protection/>
    </xf>
    <xf numFmtId="180" fontId="5" fillId="0" borderId="9" xfId="15" applyNumberFormat="1" applyFont="1" applyBorder="1">
      <alignment/>
      <protection/>
    </xf>
    <xf numFmtId="180" fontId="5" fillId="0" borderId="19" xfId="15" applyNumberFormat="1" applyFont="1" applyBorder="1">
      <alignment/>
      <protection/>
    </xf>
    <xf numFmtId="179" fontId="5" fillId="0" borderId="0" xfId="19" applyNumberFormat="1" applyFont="1" applyBorder="1" applyAlignment="1">
      <alignment horizontal="center"/>
    </xf>
    <xf numFmtId="180" fontId="5" fillId="0" borderId="19" xfId="15" applyNumberFormat="1" applyFont="1" applyBorder="1" applyAlignment="1">
      <alignment horizontal="right"/>
      <protection/>
    </xf>
    <xf numFmtId="179" fontId="5" fillId="0" borderId="0" xfId="19" applyNumberFormat="1" applyFont="1" applyFill="1" applyAlignment="1">
      <alignment horizontal="right"/>
    </xf>
    <xf numFmtId="180" fontId="5" fillId="0" borderId="11" xfId="15" applyNumberFormat="1" applyFont="1" applyBorder="1">
      <alignment/>
      <protection/>
    </xf>
    <xf numFmtId="180" fontId="5" fillId="0" borderId="31" xfId="15" applyNumberFormat="1" applyFont="1" applyBorder="1">
      <alignment/>
      <protection/>
    </xf>
    <xf numFmtId="180" fontId="5" fillId="0" borderId="5" xfId="15" applyNumberFormat="1" applyFont="1" applyBorder="1">
      <alignment/>
      <protection/>
    </xf>
    <xf numFmtId="180" fontId="5" fillId="0" borderId="20" xfId="15" applyNumberFormat="1" applyFont="1" applyBorder="1">
      <alignment/>
      <protection/>
    </xf>
    <xf numFmtId="180" fontId="5" fillId="0" borderId="9" xfId="15" applyNumberFormat="1" applyFont="1" applyBorder="1" applyAlignment="1">
      <alignment horizontal="center"/>
      <protection/>
    </xf>
    <xf numFmtId="177" fontId="5" fillId="0" borderId="19" xfId="19" applyNumberFormat="1" applyFont="1" applyBorder="1" applyAlignment="1">
      <alignment/>
    </xf>
    <xf numFmtId="179" fontId="5" fillId="0" borderId="11" xfId="19" applyNumberFormat="1" applyFont="1" applyBorder="1" applyAlignment="1">
      <alignment horizontal="center"/>
    </xf>
    <xf numFmtId="180" fontId="5" fillId="0" borderId="19" xfId="15" applyNumberFormat="1" applyFont="1" applyBorder="1" applyAlignment="1">
      <alignment horizontal="center"/>
      <protection/>
    </xf>
    <xf numFmtId="180" fontId="5" fillId="0" borderId="22" xfId="15" applyNumberFormat="1" applyFont="1" applyBorder="1">
      <alignment/>
      <protection/>
    </xf>
    <xf numFmtId="179" fontId="5" fillId="0" borderId="32" xfId="19" applyNumberFormat="1" applyFont="1" applyBorder="1" applyAlignment="1">
      <alignment horizontal="right"/>
    </xf>
    <xf numFmtId="180" fontId="5" fillId="0" borderId="23" xfId="15" applyNumberFormat="1" applyFont="1" applyBorder="1">
      <alignment/>
      <protection/>
    </xf>
    <xf numFmtId="185" fontId="5" fillId="0" borderId="0" xfId="15" applyNumberFormat="1" applyFont="1">
      <alignment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>
      <alignment/>
      <protection/>
    </xf>
    <xf numFmtId="0" fontId="5" fillId="0" borderId="0" xfId="17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5" fillId="0" borderId="13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5" fillId="0" borderId="33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12" xfId="17" applyFont="1" applyBorder="1" applyAlignment="1">
      <alignment horizontal="center" vertical="center"/>
      <protection/>
    </xf>
    <xf numFmtId="0" fontId="5" fillId="0" borderId="34" xfId="17" applyFont="1" applyBorder="1" applyAlignment="1">
      <alignment horizontal="center" vertical="center"/>
      <protection/>
    </xf>
    <xf numFmtId="0" fontId="5" fillId="0" borderId="5" xfId="17" applyFont="1" applyBorder="1">
      <alignment/>
      <protection/>
    </xf>
    <xf numFmtId="184" fontId="5" fillId="0" borderId="5" xfId="19" applyNumberFormat="1" applyFont="1" applyBorder="1" applyAlignment="1">
      <alignment/>
    </xf>
    <xf numFmtId="10" fontId="5" fillId="0" borderId="5" xfId="22" applyNumberFormat="1" applyFont="1" applyBorder="1" applyAlignment="1">
      <alignment/>
    </xf>
    <xf numFmtId="0" fontId="5" fillId="0" borderId="7" xfId="17" applyFont="1" applyBorder="1">
      <alignment/>
      <protection/>
    </xf>
    <xf numFmtId="0" fontId="5" fillId="0" borderId="3" xfId="17" applyFont="1" applyBorder="1">
      <alignment/>
      <protection/>
    </xf>
    <xf numFmtId="0" fontId="5" fillId="0" borderId="4" xfId="17" applyFont="1" applyBorder="1">
      <alignment/>
      <protection/>
    </xf>
    <xf numFmtId="179" fontId="5" fillId="0" borderId="5" xfId="19" applyNumberFormat="1" applyFont="1" applyBorder="1" applyAlignment="1">
      <alignment/>
    </xf>
    <xf numFmtId="0" fontId="5" fillId="0" borderId="2" xfId="17" applyFont="1" applyBorder="1">
      <alignment/>
      <protection/>
    </xf>
    <xf numFmtId="0" fontId="5" fillId="0" borderId="2" xfId="17" applyFont="1" applyFill="1" applyBorder="1" applyAlignment="1">
      <alignment wrapText="1"/>
      <protection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2" xfId="17" applyFont="1" applyBorder="1" applyAlignment="1">
      <alignment horizontal="left" wrapText="1"/>
      <protection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10" fontId="5" fillId="0" borderId="5" xfId="22" applyNumberFormat="1" applyFont="1" applyBorder="1" applyAlignment="1">
      <alignment horizontal="right"/>
    </xf>
    <xf numFmtId="0" fontId="5" fillId="0" borderId="2" xfId="17" applyFont="1" applyFill="1" applyBorder="1" applyAlignment="1">
      <alignment horizontal="left" wrapText="1"/>
      <protection/>
    </xf>
    <xf numFmtId="0" fontId="5" fillId="0" borderId="3" xfId="17" applyFont="1" applyFill="1" applyBorder="1" applyAlignment="1">
      <alignment horizontal="left" wrapText="1"/>
      <protection/>
    </xf>
    <xf numFmtId="0" fontId="5" fillId="0" borderId="4" xfId="17" applyFont="1" applyFill="1" applyBorder="1" applyAlignment="1">
      <alignment horizontal="left" wrapText="1"/>
      <protection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2" xfId="17" applyFont="1" applyBorder="1" applyAlignment="1">
      <alignment wrapText="1"/>
      <protection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5" fillId="0" borderId="2" xfId="17" applyFont="1" applyBorder="1" applyAlignment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" xfId="17" applyFont="1" applyFill="1" applyBorder="1" applyAlignment="1">
      <alignment horizontal="left" vertical="center" wrapText="1"/>
      <protection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7" fillId="0" borderId="5" xfId="17" applyFont="1" applyBorder="1">
      <alignment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0" fontId="5" fillId="0" borderId="5" xfId="17" applyNumberFormat="1" applyFont="1" applyBorder="1">
      <alignment/>
      <protection/>
    </xf>
    <xf numFmtId="0" fontId="6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0" fontId="6" fillId="0" borderId="0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 vertical="center" wrapText="1"/>
      <protection/>
    </xf>
    <xf numFmtId="0" fontId="12" fillId="0" borderId="33" xfId="18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12" fillId="0" borderId="2" xfId="18" applyFont="1" applyBorder="1" applyAlignment="1">
      <alignment horizontal="center" vertical="center" wrapText="1"/>
      <protection/>
    </xf>
    <xf numFmtId="0" fontId="12" fillId="0" borderId="4" xfId="18" applyFont="1" applyBorder="1" applyAlignment="1">
      <alignment horizontal="center" vertical="center" wrapText="1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5" fillId="0" borderId="0" xfId="18" applyFont="1">
      <alignment/>
      <protection/>
    </xf>
    <xf numFmtId="0" fontId="5" fillId="0" borderId="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2" fillId="0" borderId="11" xfId="18" applyFont="1" applyBorder="1" applyAlignment="1">
      <alignment horizontal="center" vertical="center"/>
      <protection/>
    </xf>
    <xf numFmtId="0" fontId="12" fillId="0" borderId="11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34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/>
      <protection/>
    </xf>
    <xf numFmtId="0" fontId="5" fillId="0" borderId="10" xfId="18" applyFont="1" applyBorder="1">
      <alignment/>
      <protection/>
    </xf>
    <xf numFmtId="177" fontId="13" fillId="0" borderId="2" xfId="19" applyNumberFormat="1" applyFont="1" applyBorder="1" applyAlignment="1">
      <alignment wrapText="1"/>
    </xf>
    <xf numFmtId="177" fontId="13" fillId="0" borderId="2" xfId="19" applyNumberFormat="1" applyFont="1" applyFill="1" applyBorder="1" applyAlignment="1">
      <alignment wrapText="1"/>
    </xf>
    <xf numFmtId="177" fontId="13" fillId="0" borderId="2" xfId="19" applyNumberFormat="1" applyFont="1" applyBorder="1" applyAlignment="1">
      <alignment/>
    </xf>
    <xf numFmtId="0" fontId="5" fillId="0" borderId="3" xfId="18" applyFont="1" applyBorder="1">
      <alignment/>
      <protection/>
    </xf>
    <xf numFmtId="0" fontId="5" fillId="0" borderId="4" xfId="18" applyFont="1" applyBorder="1">
      <alignment/>
      <protection/>
    </xf>
    <xf numFmtId="177" fontId="13" fillId="0" borderId="2" xfId="19" applyNumberFormat="1" applyFont="1" applyFill="1" applyBorder="1" applyAlignment="1">
      <alignment horizontal="left" wrapText="1"/>
    </xf>
    <xf numFmtId="177" fontId="13" fillId="0" borderId="3" xfId="19" applyNumberFormat="1" applyFont="1" applyFill="1" applyBorder="1" applyAlignment="1">
      <alignment horizontal="left" wrapText="1"/>
    </xf>
    <xf numFmtId="177" fontId="13" fillId="0" borderId="4" xfId="19" applyNumberFormat="1" applyFont="1" applyFill="1" applyBorder="1" applyAlignment="1">
      <alignment horizontal="left" wrapText="1"/>
    </xf>
    <xf numFmtId="177" fontId="13" fillId="0" borderId="2" xfId="19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77" fontId="5" fillId="0" borderId="0" xfId="18" applyNumberFormat="1" applyFont="1">
      <alignment/>
      <protection/>
    </xf>
    <xf numFmtId="0" fontId="5" fillId="0" borderId="7" xfId="18" applyFont="1" applyBorder="1" applyAlignment="1">
      <alignment horizontal="left"/>
      <protection/>
    </xf>
    <xf numFmtId="0" fontId="5" fillId="0" borderId="10" xfId="18" applyFont="1" applyBorder="1" applyAlignment="1">
      <alignment horizontal="left"/>
      <protection/>
    </xf>
    <xf numFmtId="0" fontId="5" fillId="0" borderId="2" xfId="18" applyFont="1" applyBorder="1">
      <alignment/>
      <protection/>
    </xf>
    <xf numFmtId="177" fontId="13" fillId="0" borderId="5" xfId="19" applyNumberFormat="1" applyFont="1" applyBorder="1" applyAlignment="1">
      <alignment/>
    </xf>
    <xf numFmtId="177" fontId="14" fillId="0" borderId="5" xfId="19" applyNumberFormat="1" applyFont="1" applyBorder="1" applyAlignment="1">
      <alignment/>
    </xf>
    <xf numFmtId="0" fontId="5" fillId="0" borderId="6" xfId="18" applyFont="1" applyBorder="1" applyAlignment="1">
      <alignment horizontal="left"/>
      <protection/>
    </xf>
    <xf numFmtId="0" fontId="5" fillId="0" borderId="34" xfId="18" applyFont="1" applyBorder="1" applyAlignment="1">
      <alignment horizontal="left"/>
      <protection/>
    </xf>
    <xf numFmtId="0" fontId="5" fillId="0" borderId="2" xfId="18" applyFont="1" applyBorder="1" applyAlignment="1">
      <alignment wrapText="1"/>
      <protection/>
    </xf>
    <xf numFmtId="0" fontId="5" fillId="0" borderId="13" xfId="18" applyFont="1" applyBorder="1" applyAlignment="1">
      <alignment horizontal="center"/>
      <protection/>
    </xf>
    <xf numFmtId="0" fontId="5" fillId="0" borderId="33" xfId="18" applyFont="1" applyBorder="1">
      <alignment/>
      <protection/>
    </xf>
    <xf numFmtId="177" fontId="13" fillId="0" borderId="11" xfId="19" applyNumberFormat="1" applyFont="1" applyBorder="1" applyAlignment="1">
      <alignment/>
    </xf>
    <xf numFmtId="10" fontId="5" fillId="0" borderId="11" xfId="22" applyNumberFormat="1" applyFont="1" applyBorder="1" applyAlignment="1">
      <alignment/>
    </xf>
    <xf numFmtId="0" fontId="5" fillId="0" borderId="6" xfId="18" applyFont="1" applyFill="1" applyBorder="1" applyAlignment="1">
      <alignment horizontal="center" wrapText="1"/>
      <protection/>
    </xf>
    <xf numFmtId="0" fontId="5" fillId="0" borderId="12" xfId="18" applyFont="1" applyFill="1" applyBorder="1" applyAlignment="1">
      <alignment horizontal="center" wrapText="1"/>
      <protection/>
    </xf>
    <xf numFmtId="0" fontId="5" fillId="0" borderId="34" xfId="18" applyFont="1" applyFill="1" applyBorder="1" applyAlignment="1">
      <alignment horizontal="center" wrapText="1"/>
      <protection/>
    </xf>
    <xf numFmtId="177" fontId="5" fillId="0" borderId="6" xfId="19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7" fillId="0" borderId="7" xfId="18" applyFont="1" applyBorder="1">
      <alignment/>
      <protection/>
    </xf>
    <xf numFmtId="0" fontId="5" fillId="0" borderId="2" xfId="0" applyFont="1" applyBorder="1" applyAlignment="1">
      <alignment horizontal="left" wrapText="1"/>
    </xf>
    <xf numFmtId="10" fontId="5" fillId="0" borderId="5" xfId="22" applyNumberFormat="1" applyFont="1" applyBorder="1" applyAlignment="1">
      <alignment horizontal="center"/>
    </xf>
    <xf numFmtId="0" fontId="5" fillId="0" borderId="7" xfId="18" applyFont="1" applyBorder="1" applyAlignment="1">
      <alignment horizontal="left"/>
      <protection/>
    </xf>
    <xf numFmtId="0" fontId="5" fillId="0" borderId="2" xfId="18" applyFont="1" applyBorder="1" applyAlignment="1">
      <alignment horizontal="center"/>
      <protection/>
    </xf>
    <xf numFmtId="0" fontId="5" fillId="0" borderId="4" xfId="18" applyFont="1" applyBorder="1" applyAlignment="1">
      <alignment horizontal="center"/>
      <protection/>
    </xf>
    <xf numFmtId="179" fontId="13" fillId="0" borderId="5" xfId="19" applyNumberFormat="1" applyFont="1" applyBorder="1" applyAlignment="1">
      <alignment/>
    </xf>
    <xf numFmtId="10" fontId="13" fillId="0" borderId="5" xfId="19" applyNumberFormat="1" applyFont="1" applyBorder="1" applyAlignment="1">
      <alignment/>
    </xf>
    <xf numFmtId="177" fontId="5" fillId="0" borderId="8" xfId="19" applyNumberFormat="1" applyFont="1" applyBorder="1" applyAlignment="1">
      <alignment horizontal="center"/>
    </xf>
    <xf numFmtId="0" fontId="5" fillId="0" borderId="0" xfId="16" applyFont="1" applyAlignment="1">
      <alignment horizontal="right"/>
      <protection/>
    </xf>
  </cellXfs>
  <cellStyles count="12">
    <cellStyle name="Normal" xfId="0"/>
    <cellStyle name="一般_91學年度現金流量表-教育部92.10.14" xfId="15"/>
    <cellStyle name="一般_平衡表" xfId="16"/>
    <cellStyle name="一般_單位預算書(88)" xfId="17"/>
    <cellStyle name="一般_單位預算書.2(88)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workbookViewId="0" topLeftCell="A1">
      <selection activeCell="B54" sqref="B54"/>
    </sheetView>
  </sheetViews>
  <sheetFormatPr defaultColWidth="8.796875" defaultRowHeight="15"/>
  <cols>
    <col min="1" max="1" width="1.8984375" style="9" customWidth="1"/>
    <col min="2" max="2" width="21.5" style="9" customWidth="1"/>
    <col min="3" max="3" width="17.3984375" style="64" customWidth="1"/>
    <col min="4" max="4" width="16.19921875" style="64" customWidth="1"/>
    <col min="5" max="5" width="13.59765625" style="65" customWidth="1"/>
    <col min="6" max="6" width="24.59765625" style="9" customWidth="1"/>
    <col min="7" max="7" width="15.19921875" style="9" customWidth="1"/>
    <col min="8" max="8" width="16.09765625" style="9" customWidth="1"/>
    <col min="9" max="9" width="15" style="66" customWidth="1"/>
    <col min="10" max="16384" width="9" style="9" customWidth="1"/>
  </cols>
  <sheetData>
    <row r="1" spans="2:9" s="2" customFormat="1" ht="19.5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ht="19.5" customHeight="1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ht="19.5" customHeight="1">
      <c r="B3" s="3" t="s">
        <v>2</v>
      </c>
      <c r="C3" s="3"/>
      <c r="D3" s="3"/>
      <c r="E3" s="3"/>
      <c r="F3" s="3"/>
      <c r="G3" s="3"/>
      <c r="H3" s="3"/>
      <c r="I3" s="3"/>
    </row>
    <row r="4" spans="2:9" ht="19.5" customHeight="1">
      <c r="B4" s="4" t="s">
        <v>3</v>
      </c>
      <c r="C4" s="5" t="s">
        <v>4</v>
      </c>
      <c r="D4" s="6"/>
      <c r="E4" s="7"/>
      <c r="F4" s="8" t="s">
        <v>5</v>
      </c>
      <c r="G4" s="5" t="s">
        <v>4</v>
      </c>
      <c r="H4" s="6"/>
      <c r="I4" s="7"/>
    </row>
    <row r="5" spans="2:9" ht="19.5" customHeight="1">
      <c r="B5" s="10"/>
      <c r="C5" s="11" t="s">
        <v>6</v>
      </c>
      <c r="D5" s="12" t="s">
        <v>7</v>
      </c>
      <c r="E5" s="13" t="s">
        <v>8</v>
      </c>
      <c r="F5" s="14"/>
      <c r="G5" s="11" t="s">
        <v>6</v>
      </c>
      <c r="H5" s="11" t="s">
        <v>7</v>
      </c>
      <c r="I5" s="15" t="s">
        <v>8</v>
      </c>
    </row>
    <row r="6" spans="2:9" s="24" customFormat="1" ht="19.5" customHeight="1">
      <c r="B6" s="16" t="s">
        <v>9</v>
      </c>
      <c r="C6" s="17"/>
      <c r="D6" s="18"/>
      <c r="E6" s="19"/>
      <c r="F6" s="20" t="s">
        <v>10</v>
      </c>
      <c r="G6" s="21"/>
      <c r="H6" s="22"/>
      <c r="I6" s="23"/>
    </row>
    <row r="7" spans="2:9" s="24" customFormat="1" ht="19.5" customHeight="1">
      <c r="B7" s="25" t="s">
        <v>11</v>
      </c>
      <c r="C7" s="21">
        <v>785000</v>
      </c>
      <c r="D7" s="24">
        <v>725000</v>
      </c>
      <c r="E7" s="26">
        <f>C7-D7</f>
        <v>60000</v>
      </c>
      <c r="F7" s="27" t="s">
        <v>12</v>
      </c>
      <c r="G7" s="21">
        <v>29901112</v>
      </c>
      <c r="H7" s="21">
        <v>26400000</v>
      </c>
      <c r="I7" s="28">
        <f aca="true" t="shared" si="0" ref="I7:I15">G7-H7</f>
        <v>3501112</v>
      </c>
    </row>
    <row r="8" spans="2:9" s="24" customFormat="1" ht="19.5" customHeight="1">
      <c r="B8" s="16" t="s">
        <v>13</v>
      </c>
      <c r="C8" s="21">
        <v>407335</v>
      </c>
      <c r="D8" s="24">
        <v>90176</v>
      </c>
      <c r="E8" s="26">
        <f>C8-D8</f>
        <v>317159</v>
      </c>
      <c r="F8" s="29" t="s">
        <v>14</v>
      </c>
      <c r="G8" s="21">
        <v>140908443</v>
      </c>
      <c r="H8" s="21">
        <v>135286003</v>
      </c>
      <c r="I8" s="28">
        <f t="shared" si="0"/>
        <v>5622440</v>
      </c>
    </row>
    <row r="9" spans="2:9" s="24" customFormat="1" ht="19.5" customHeight="1">
      <c r="B9" s="16" t="s">
        <v>15</v>
      </c>
      <c r="C9" s="21">
        <v>388738771</v>
      </c>
      <c r="D9" s="24">
        <v>284965747</v>
      </c>
      <c r="E9" s="26">
        <f>C9-D9</f>
        <v>103773024</v>
      </c>
      <c r="F9" s="29" t="s">
        <v>16</v>
      </c>
      <c r="G9" s="21">
        <v>69342380</v>
      </c>
      <c r="H9" s="21">
        <v>81232253</v>
      </c>
      <c r="I9" s="28">
        <f t="shared" si="0"/>
        <v>-11889873</v>
      </c>
    </row>
    <row r="10" spans="2:9" s="24" customFormat="1" ht="19.5" customHeight="1">
      <c r="B10" s="16" t="s">
        <v>17</v>
      </c>
      <c r="C10" s="21">
        <v>711849</v>
      </c>
      <c r="D10" s="24">
        <v>165387</v>
      </c>
      <c r="E10" s="26">
        <f>C10-D10</f>
        <v>546462</v>
      </c>
      <c r="F10" s="29" t="s">
        <v>18</v>
      </c>
      <c r="G10" s="21">
        <v>10530635</v>
      </c>
      <c r="H10" s="21">
        <v>4629459</v>
      </c>
      <c r="I10" s="28">
        <f t="shared" si="0"/>
        <v>5901176</v>
      </c>
    </row>
    <row r="11" spans="2:9" s="24" customFormat="1" ht="19.5" customHeight="1">
      <c r="B11" s="16" t="s">
        <v>19</v>
      </c>
      <c r="C11" s="30" t="s">
        <v>20</v>
      </c>
      <c r="D11" s="30" t="s">
        <v>20</v>
      </c>
      <c r="E11" s="30" t="s">
        <v>20</v>
      </c>
      <c r="F11" s="31" t="s">
        <v>21</v>
      </c>
      <c r="G11" s="32">
        <f>SUM(G7:G10)</f>
        <v>250682570</v>
      </c>
      <c r="H11" s="32">
        <f>SUM(H7:H10)</f>
        <v>247547715</v>
      </c>
      <c r="I11" s="33">
        <f t="shared" si="0"/>
        <v>3134855</v>
      </c>
    </row>
    <row r="12" spans="2:9" s="24" customFormat="1" ht="19.5" customHeight="1">
      <c r="B12" s="34" t="s">
        <v>22</v>
      </c>
      <c r="C12" s="21">
        <v>1424432</v>
      </c>
      <c r="D12" s="24">
        <v>306750</v>
      </c>
      <c r="E12" s="26">
        <f>C12-D12</f>
        <v>1117682</v>
      </c>
      <c r="F12" s="20" t="s">
        <v>23</v>
      </c>
      <c r="G12" s="21"/>
      <c r="H12" s="22"/>
      <c r="I12" s="28">
        <f t="shared" si="0"/>
        <v>0</v>
      </c>
    </row>
    <row r="13" spans="2:9" s="24" customFormat="1" ht="19.5" customHeight="1">
      <c r="B13" s="16" t="s">
        <v>24</v>
      </c>
      <c r="C13" s="21">
        <v>471983</v>
      </c>
      <c r="D13" s="24">
        <v>2069057</v>
      </c>
      <c r="E13" s="26">
        <f>C13-D13</f>
        <v>-1597074</v>
      </c>
      <c r="F13" s="20" t="s">
        <v>25</v>
      </c>
      <c r="G13" s="21">
        <v>280568888</v>
      </c>
      <c r="H13" s="21">
        <v>483140000</v>
      </c>
      <c r="I13" s="28">
        <f t="shared" si="0"/>
        <v>-202571112</v>
      </c>
    </row>
    <row r="14" spans="2:9" s="24" customFormat="1" ht="19.5" customHeight="1">
      <c r="B14" s="16" t="s">
        <v>26</v>
      </c>
      <c r="C14" s="21">
        <v>1185993</v>
      </c>
      <c r="D14" s="24">
        <v>255814</v>
      </c>
      <c r="E14" s="26">
        <f>C14-D14</f>
        <v>930179</v>
      </c>
      <c r="F14" s="24" t="s">
        <v>27</v>
      </c>
      <c r="G14" s="21"/>
      <c r="H14" s="21"/>
      <c r="I14" s="28">
        <f t="shared" si="0"/>
        <v>0</v>
      </c>
    </row>
    <row r="15" spans="2:9" s="24" customFormat="1" ht="19.5" customHeight="1">
      <c r="B15" s="16" t="s">
        <v>28</v>
      </c>
      <c r="C15" s="21">
        <v>1352039</v>
      </c>
      <c r="D15" s="24">
        <v>2774224</v>
      </c>
      <c r="E15" s="26">
        <f>C15-D15</f>
        <v>-1422185</v>
      </c>
      <c r="F15" s="27" t="s">
        <v>29</v>
      </c>
      <c r="G15" s="21">
        <v>7939000</v>
      </c>
      <c r="H15" s="21">
        <v>8079000</v>
      </c>
      <c r="I15" s="28">
        <f t="shared" si="0"/>
        <v>-140000</v>
      </c>
    </row>
    <row r="16" spans="2:9" s="24" customFormat="1" ht="19.5" customHeight="1">
      <c r="B16" s="34" t="s">
        <v>30</v>
      </c>
      <c r="C16" s="30" t="s">
        <v>20</v>
      </c>
      <c r="D16" s="30" t="s">
        <v>20</v>
      </c>
      <c r="E16" s="30" t="s">
        <v>20</v>
      </c>
      <c r="G16" s="21"/>
      <c r="H16" s="21"/>
      <c r="I16" s="28"/>
    </row>
    <row r="17" spans="2:9" s="24" customFormat="1" ht="19.5" customHeight="1">
      <c r="B17" s="16" t="s">
        <v>31</v>
      </c>
      <c r="C17" s="21">
        <v>3681658</v>
      </c>
      <c r="D17" s="24">
        <v>2635738</v>
      </c>
      <c r="E17" s="26">
        <f aca="true" t="shared" si="1" ref="E17:E28">C17-D17</f>
        <v>1045920</v>
      </c>
      <c r="F17" s="29" t="s">
        <v>32</v>
      </c>
      <c r="G17" s="32">
        <f>SUM(G13:G15)</f>
        <v>288507888</v>
      </c>
      <c r="H17" s="32">
        <f>SUM(H13:H15)</f>
        <v>491219000</v>
      </c>
      <c r="I17" s="33">
        <f aca="true" t="shared" si="2" ref="I17:I27">G17-H17</f>
        <v>-202711112</v>
      </c>
    </row>
    <row r="18" spans="2:9" s="24" customFormat="1" ht="19.5" customHeight="1">
      <c r="B18" s="16" t="s">
        <v>33</v>
      </c>
      <c r="C18" s="21">
        <v>5940654</v>
      </c>
      <c r="D18" s="24">
        <v>749436</v>
      </c>
      <c r="E18" s="26">
        <f t="shared" si="1"/>
        <v>5191218</v>
      </c>
      <c r="F18" s="20" t="s">
        <v>34</v>
      </c>
      <c r="G18" s="32">
        <f>SUM(G17+G11)</f>
        <v>539190458</v>
      </c>
      <c r="H18" s="32">
        <f>SUM(H17+H11)</f>
        <v>738766715</v>
      </c>
      <c r="I18" s="33">
        <f t="shared" si="2"/>
        <v>-199576257</v>
      </c>
    </row>
    <row r="19" spans="2:9" s="24" customFormat="1" ht="19.5" customHeight="1">
      <c r="B19" s="35" t="s">
        <v>35</v>
      </c>
      <c r="C19" s="32">
        <f>SUM(C7:C18)</f>
        <v>404699714</v>
      </c>
      <c r="D19" s="36">
        <f>SUM(D7:D18)</f>
        <v>294737329</v>
      </c>
      <c r="E19" s="33">
        <f t="shared" si="1"/>
        <v>109962385</v>
      </c>
      <c r="F19" s="20" t="s">
        <v>36</v>
      </c>
      <c r="G19" s="21"/>
      <c r="H19" s="22"/>
      <c r="I19" s="28">
        <f t="shared" si="2"/>
        <v>0</v>
      </c>
    </row>
    <row r="20" spans="2:9" s="24" customFormat="1" ht="19.5" customHeight="1">
      <c r="B20" s="37" t="s">
        <v>37</v>
      </c>
      <c r="C20" s="21"/>
      <c r="D20" s="38"/>
      <c r="E20" s="26">
        <f t="shared" si="1"/>
        <v>0</v>
      </c>
      <c r="F20" s="20" t="s">
        <v>38</v>
      </c>
      <c r="G20" s="21">
        <v>64117867</v>
      </c>
      <c r="H20" s="21">
        <v>104542009</v>
      </c>
      <c r="I20" s="28">
        <f t="shared" si="2"/>
        <v>-40424142</v>
      </c>
    </row>
    <row r="21" spans="2:9" s="24" customFormat="1" ht="19.5" customHeight="1">
      <c r="B21" s="37" t="s">
        <v>39</v>
      </c>
      <c r="C21" s="21">
        <v>60000000</v>
      </c>
      <c r="D21" s="24">
        <v>100000000</v>
      </c>
      <c r="E21" s="26">
        <f t="shared" si="1"/>
        <v>-40000000</v>
      </c>
      <c r="F21" s="20" t="s">
        <v>40</v>
      </c>
      <c r="G21" s="21">
        <v>1048355850</v>
      </c>
      <c r="H21" s="21">
        <v>1048355850</v>
      </c>
      <c r="I21" s="39">
        <f t="shared" si="2"/>
        <v>0</v>
      </c>
    </row>
    <row r="22" spans="2:9" s="24" customFormat="1" ht="19.5" customHeight="1">
      <c r="B22" s="25" t="s">
        <v>41</v>
      </c>
      <c r="C22" s="21">
        <v>4117867</v>
      </c>
      <c r="D22" s="24">
        <v>4542009</v>
      </c>
      <c r="E22" s="26">
        <f t="shared" si="1"/>
        <v>-424142</v>
      </c>
      <c r="F22" s="31" t="s">
        <v>42</v>
      </c>
      <c r="G22" s="32">
        <f>SUM(G20:G21)</f>
        <v>1112473717</v>
      </c>
      <c r="H22" s="32">
        <f>SUM(H20:H21)</f>
        <v>1152897859</v>
      </c>
      <c r="I22" s="33">
        <f t="shared" si="2"/>
        <v>-40424142</v>
      </c>
    </row>
    <row r="23" spans="2:9" s="24" customFormat="1" ht="19.5" customHeight="1">
      <c r="B23" s="35" t="s">
        <v>42</v>
      </c>
      <c r="C23" s="32">
        <f>SUM(C21:C22)</f>
        <v>64117867</v>
      </c>
      <c r="D23" s="36">
        <f>SUM(D21:D22)</f>
        <v>104542009</v>
      </c>
      <c r="E23" s="33">
        <f t="shared" si="1"/>
        <v>-40424142</v>
      </c>
      <c r="F23" s="20" t="s">
        <v>43</v>
      </c>
      <c r="G23" s="21"/>
      <c r="H23" s="21"/>
      <c r="I23" s="28">
        <f t="shared" si="2"/>
        <v>0</v>
      </c>
    </row>
    <row r="24" spans="2:9" s="24" customFormat="1" ht="19.5" customHeight="1">
      <c r="B24" s="37" t="s">
        <v>44</v>
      </c>
      <c r="C24" s="21"/>
      <c r="D24" s="38"/>
      <c r="E24" s="26">
        <f t="shared" si="1"/>
        <v>0</v>
      </c>
      <c r="F24" s="40" t="s">
        <v>45</v>
      </c>
      <c r="G24" s="21">
        <v>1332190496</v>
      </c>
      <c r="H24" s="21">
        <v>832347825</v>
      </c>
      <c r="I24" s="28">
        <f t="shared" si="2"/>
        <v>499842671</v>
      </c>
    </row>
    <row r="25" spans="2:9" s="24" customFormat="1" ht="19.5" customHeight="1">
      <c r="B25" s="37" t="s">
        <v>46</v>
      </c>
      <c r="C25" s="21">
        <v>473268252</v>
      </c>
      <c r="D25" s="20">
        <v>473268252</v>
      </c>
      <c r="E25" s="26">
        <f t="shared" si="1"/>
        <v>0</v>
      </c>
      <c r="F25" s="20" t="s">
        <v>47</v>
      </c>
      <c r="G25" s="21">
        <v>424284008</v>
      </c>
      <c r="H25" s="21">
        <v>459418529</v>
      </c>
      <c r="I25" s="28">
        <f t="shared" si="2"/>
        <v>-35134521</v>
      </c>
    </row>
    <row r="26" spans="2:9" s="24" customFormat="1" ht="19.5" customHeight="1">
      <c r="B26" s="16" t="s">
        <v>48</v>
      </c>
      <c r="C26" s="21">
        <v>132519533</v>
      </c>
      <c r="D26" s="20">
        <v>124747507</v>
      </c>
      <c r="E26" s="26">
        <f t="shared" si="1"/>
        <v>7772026</v>
      </c>
      <c r="F26" s="35" t="s">
        <v>49</v>
      </c>
      <c r="G26" s="32">
        <f>SUM(G24:G25)</f>
        <v>1756474504</v>
      </c>
      <c r="H26" s="32">
        <f>SUM(H24:H25)</f>
        <v>1291766354</v>
      </c>
      <c r="I26" s="33">
        <f t="shared" si="2"/>
        <v>464708150</v>
      </c>
    </row>
    <row r="27" spans="2:9" s="24" customFormat="1" ht="19.5" customHeight="1">
      <c r="B27" s="16" t="s">
        <v>50</v>
      </c>
      <c r="C27" s="21">
        <v>1500641287</v>
      </c>
      <c r="D27" s="20">
        <v>1496254056</v>
      </c>
      <c r="E27" s="26">
        <f t="shared" si="1"/>
        <v>4387231</v>
      </c>
      <c r="F27" s="41" t="s">
        <v>51</v>
      </c>
      <c r="G27" s="42">
        <f>G26+G22</f>
        <v>2868948221</v>
      </c>
      <c r="H27" s="42">
        <f>H26+H22</f>
        <v>2444664213</v>
      </c>
      <c r="I27" s="28">
        <f t="shared" si="2"/>
        <v>424284008</v>
      </c>
    </row>
    <row r="28" spans="2:9" s="24" customFormat="1" ht="19.5" customHeight="1">
      <c r="B28" s="16" t="s">
        <v>52</v>
      </c>
      <c r="C28" s="21">
        <v>4268870</v>
      </c>
      <c r="D28" s="20">
        <v>3892875</v>
      </c>
      <c r="E28" s="26">
        <f t="shared" si="1"/>
        <v>375995</v>
      </c>
      <c r="F28" s="16"/>
      <c r="G28" s="21"/>
      <c r="H28" s="21"/>
      <c r="I28" s="43"/>
    </row>
    <row r="29" spans="2:10" s="24" customFormat="1" ht="19.5" customHeight="1">
      <c r="B29" s="16" t="s">
        <v>53</v>
      </c>
      <c r="C29" s="21">
        <v>11285923</v>
      </c>
      <c r="D29" s="20">
        <v>11285923</v>
      </c>
      <c r="E29" s="44" t="s">
        <v>54</v>
      </c>
      <c r="F29" s="45"/>
      <c r="G29" s="21"/>
      <c r="H29" s="46"/>
      <c r="I29" s="47"/>
      <c r="J29" s="9"/>
    </row>
    <row r="30" spans="2:10" s="24" customFormat="1" ht="19.5" customHeight="1">
      <c r="B30" s="48" t="s">
        <v>55</v>
      </c>
      <c r="C30" s="49">
        <v>103425639</v>
      </c>
      <c r="D30" s="50">
        <v>84873984</v>
      </c>
      <c r="E30" s="39">
        <f>C30-D30</f>
        <v>18551655</v>
      </c>
      <c r="F30" s="50"/>
      <c r="G30" s="49"/>
      <c r="H30" s="49"/>
      <c r="I30" s="51"/>
      <c r="J30" s="9"/>
    </row>
    <row r="31" spans="2:9" s="20" customFormat="1" ht="19.5" customHeight="1">
      <c r="B31" s="52" t="s">
        <v>56</v>
      </c>
      <c r="C31" s="21">
        <v>614207275</v>
      </c>
      <c r="D31" s="20">
        <f>503860270-796950</f>
        <v>503063320</v>
      </c>
      <c r="E31" s="26">
        <f>C31-D31</f>
        <v>111143955</v>
      </c>
      <c r="F31" s="53"/>
      <c r="G31" s="21"/>
      <c r="H31" s="54"/>
      <c r="I31" s="55"/>
    </row>
    <row r="32" spans="2:9" s="24" customFormat="1" ht="19.5" customHeight="1">
      <c r="B32" s="16" t="s">
        <v>57</v>
      </c>
      <c r="C32" s="21">
        <v>4674359</v>
      </c>
      <c r="D32" s="20">
        <v>4674359</v>
      </c>
      <c r="E32" s="44" t="s">
        <v>54</v>
      </c>
      <c r="F32" s="53"/>
      <c r="G32" s="21"/>
      <c r="H32" s="54"/>
      <c r="I32" s="55"/>
    </row>
    <row r="33" spans="2:9" s="24" customFormat="1" ht="19.5" customHeight="1">
      <c r="B33" s="16" t="s">
        <v>58</v>
      </c>
      <c r="C33" s="21">
        <v>10130642</v>
      </c>
      <c r="D33" s="20">
        <v>9384702</v>
      </c>
      <c r="E33" s="26">
        <f>C33-D33</f>
        <v>745940</v>
      </c>
      <c r="F33" s="53"/>
      <c r="G33" s="21"/>
      <c r="H33" s="54"/>
      <c r="I33" s="55"/>
    </row>
    <row r="34" spans="2:9" s="24" customFormat="1" ht="19.5" customHeight="1">
      <c r="B34" s="34" t="s">
        <v>59</v>
      </c>
      <c r="C34" s="21">
        <v>3939950</v>
      </c>
      <c r="D34" s="20">
        <v>3277620</v>
      </c>
      <c r="E34" s="26">
        <f>C34-D34</f>
        <v>662330</v>
      </c>
      <c r="F34" s="53"/>
      <c r="G34" s="21"/>
      <c r="H34" s="54"/>
      <c r="I34" s="55"/>
    </row>
    <row r="35" spans="2:9" s="24" customFormat="1" ht="19.5" customHeight="1">
      <c r="B35" s="16" t="s">
        <v>60</v>
      </c>
      <c r="C35" s="56" t="s">
        <v>54</v>
      </c>
      <c r="D35" s="38">
        <v>0</v>
      </c>
      <c r="E35" s="44" t="s">
        <v>54</v>
      </c>
      <c r="F35" s="53"/>
      <c r="G35" s="21"/>
      <c r="H35" s="54"/>
      <c r="I35" s="55"/>
    </row>
    <row r="36" spans="2:9" s="24" customFormat="1" ht="19.5" customHeight="1">
      <c r="B36" s="16" t="s">
        <v>61</v>
      </c>
      <c r="C36" s="21">
        <v>62680438</v>
      </c>
      <c r="D36" s="20">
        <v>45568992</v>
      </c>
      <c r="E36" s="26">
        <f>C36-D36</f>
        <v>17111446</v>
      </c>
      <c r="F36" s="53"/>
      <c r="G36" s="21"/>
      <c r="H36" s="54"/>
      <c r="I36" s="55"/>
    </row>
    <row r="37" spans="2:9" ht="19.5" customHeight="1">
      <c r="B37" s="16" t="s">
        <v>62</v>
      </c>
      <c r="C37" s="57">
        <v>0</v>
      </c>
      <c r="D37" s="38">
        <v>0</v>
      </c>
      <c r="E37" s="44" t="s">
        <v>54</v>
      </c>
      <c r="F37" s="53"/>
      <c r="G37" s="54"/>
      <c r="H37" s="54"/>
      <c r="I37" s="55"/>
    </row>
    <row r="38" spans="2:9" ht="19.5" customHeight="1">
      <c r="B38" s="35" t="s">
        <v>42</v>
      </c>
      <c r="C38" s="58">
        <f>SUM(C25:C37)</f>
        <v>2921042168</v>
      </c>
      <c r="D38" s="36">
        <f>SUM(D25:D37)</f>
        <v>2760291590</v>
      </c>
      <c r="E38" s="33">
        <f>C38-D38</f>
        <v>160750578</v>
      </c>
      <c r="F38" s="53"/>
      <c r="G38" s="54"/>
      <c r="H38" s="54"/>
      <c r="I38" s="55"/>
    </row>
    <row r="39" spans="2:9" ht="19.5" customHeight="1">
      <c r="B39" s="41" t="s">
        <v>63</v>
      </c>
      <c r="C39" s="57"/>
      <c r="D39" s="18"/>
      <c r="E39" s="26"/>
      <c r="F39" s="53"/>
      <c r="G39" s="54"/>
      <c r="H39" s="54"/>
      <c r="I39" s="55"/>
    </row>
    <row r="40" spans="2:9" ht="19.5" customHeight="1">
      <c r="B40" s="41" t="s">
        <v>64</v>
      </c>
      <c r="C40" s="57">
        <v>17088930</v>
      </c>
      <c r="D40" s="38">
        <v>0</v>
      </c>
      <c r="E40" s="26">
        <f>C40-D40</f>
        <v>17088930</v>
      </c>
      <c r="F40" s="53"/>
      <c r="G40" s="54"/>
      <c r="H40" s="54"/>
      <c r="I40" s="55"/>
    </row>
    <row r="41" spans="2:9" ht="19.5" customHeight="1">
      <c r="B41" s="59" t="s">
        <v>65</v>
      </c>
      <c r="C41" s="57">
        <v>1190000</v>
      </c>
      <c r="D41" s="60">
        <v>23860000</v>
      </c>
      <c r="E41" s="26">
        <f>C41-D41</f>
        <v>-22670000</v>
      </c>
      <c r="F41" s="53"/>
      <c r="G41" s="54"/>
      <c r="H41" s="54"/>
      <c r="I41" s="55"/>
    </row>
    <row r="42" spans="2:9" ht="19.5" customHeight="1">
      <c r="B42" s="59" t="s">
        <v>42</v>
      </c>
      <c r="C42" s="58">
        <f>SUM(C40:C41)</f>
        <v>18278930</v>
      </c>
      <c r="D42" s="18">
        <f>SUM(D41)</f>
        <v>23860000</v>
      </c>
      <c r="E42" s="33">
        <f>C42-D42</f>
        <v>-5581070</v>
      </c>
      <c r="F42" s="53"/>
      <c r="G42" s="54"/>
      <c r="H42" s="54"/>
      <c r="I42" s="55"/>
    </row>
    <row r="43" spans="2:9" ht="19.5" customHeight="1">
      <c r="B43" s="59"/>
      <c r="C43" s="57"/>
      <c r="D43" s="18"/>
      <c r="E43" s="19"/>
      <c r="F43" s="53"/>
      <c r="G43" s="54"/>
      <c r="H43" s="54"/>
      <c r="I43" s="55"/>
    </row>
    <row r="44" spans="2:9" ht="19.5" customHeight="1">
      <c r="B44" s="59"/>
      <c r="C44" s="57"/>
      <c r="D44" s="38"/>
      <c r="E44" s="26"/>
      <c r="F44" s="53"/>
      <c r="G44" s="54"/>
      <c r="H44" s="54"/>
      <c r="I44" s="55"/>
    </row>
    <row r="45" spans="2:9" ht="19.5" customHeight="1">
      <c r="B45" s="59"/>
      <c r="C45" s="57"/>
      <c r="D45" s="38"/>
      <c r="E45" s="26"/>
      <c r="F45" s="53"/>
      <c r="G45" s="54"/>
      <c r="H45" s="54"/>
      <c r="I45" s="55"/>
    </row>
    <row r="46" spans="2:9" ht="19.5" customHeight="1">
      <c r="B46" s="59"/>
      <c r="C46" s="57"/>
      <c r="D46" s="38"/>
      <c r="E46" s="26"/>
      <c r="F46" s="53"/>
      <c r="G46" s="54"/>
      <c r="H46" s="54"/>
      <c r="I46" s="55"/>
    </row>
    <row r="47" spans="2:9" ht="19.5" customHeight="1">
      <c r="B47" s="59"/>
      <c r="C47" s="57"/>
      <c r="D47" s="38"/>
      <c r="E47" s="26"/>
      <c r="F47" s="53"/>
      <c r="G47" s="54"/>
      <c r="H47" s="54"/>
      <c r="I47" s="55"/>
    </row>
    <row r="48" spans="2:9" ht="19.5" customHeight="1">
      <c r="B48" s="59"/>
      <c r="C48" s="57"/>
      <c r="D48" s="38"/>
      <c r="E48" s="26"/>
      <c r="F48" s="53"/>
      <c r="G48" s="54"/>
      <c r="H48" s="54"/>
      <c r="I48" s="55"/>
    </row>
    <row r="49" spans="2:9" ht="19.5" customHeight="1">
      <c r="B49" s="59"/>
      <c r="C49" s="57"/>
      <c r="D49" s="38"/>
      <c r="E49" s="26"/>
      <c r="F49" s="53"/>
      <c r="G49" s="54"/>
      <c r="H49" s="54"/>
      <c r="I49" s="55"/>
    </row>
    <row r="50" spans="2:9" ht="19.5" customHeight="1">
      <c r="B50" s="59"/>
      <c r="C50" s="57"/>
      <c r="D50" s="38"/>
      <c r="E50" s="26"/>
      <c r="F50" s="53"/>
      <c r="G50" s="54"/>
      <c r="H50" s="54"/>
      <c r="I50" s="55"/>
    </row>
    <row r="51" spans="2:9" ht="19.5" customHeight="1">
      <c r="B51" s="59"/>
      <c r="C51" s="57"/>
      <c r="D51" s="38"/>
      <c r="E51" s="26"/>
      <c r="F51" s="53"/>
      <c r="G51" s="54"/>
      <c r="H51" s="54"/>
      <c r="I51" s="55"/>
    </row>
    <row r="52" spans="2:9" ht="19.5" customHeight="1">
      <c r="B52" s="59"/>
      <c r="C52" s="57"/>
      <c r="D52" s="38"/>
      <c r="E52" s="26"/>
      <c r="F52" s="53"/>
      <c r="G52" s="54"/>
      <c r="H52" s="54"/>
      <c r="I52" s="55"/>
    </row>
    <row r="53" spans="2:9" ht="19.5" customHeight="1">
      <c r="B53" s="59"/>
      <c r="C53" s="57"/>
      <c r="D53" s="38"/>
      <c r="E53" s="26"/>
      <c r="F53" s="53"/>
      <c r="G53" s="54"/>
      <c r="H53" s="54"/>
      <c r="I53" s="55"/>
    </row>
    <row r="54" spans="2:9" ht="19.5" customHeight="1">
      <c r="B54" s="61" t="s">
        <v>66</v>
      </c>
      <c r="C54" s="58">
        <f>SUM(C42+C38+C23+C19)</f>
        <v>3408138679</v>
      </c>
      <c r="D54" s="36">
        <f>SUM(D42+D38+D23+D19)</f>
        <v>3183430928</v>
      </c>
      <c r="E54" s="33">
        <f>E42+E38+E23+E19</f>
        <v>224707751</v>
      </c>
      <c r="F54" s="62" t="s">
        <v>67</v>
      </c>
      <c r="G54" s="32">
        <f>G27+G18</f>
        <v>3408138679</v>
      </c>
      <c r="H54" s="32">
        <f>H27+H18</f>
        <v>3183430928</v>
      </c>
      <c r="I54" s="63">
        <f>I27+I18</f>
        <v>224707751</v>
      </c>
    </row>
    <row r="55" spans="2:8" ht="18" customHeight="1" hidden="1">
      <c r="B55" s="9" t="s">
        <v>68</v>
      </c>
      <c r="E55" s="65" t="s">
        <v>69</v>
      </c>
      <c r="H55" s="9" t="s">
        <v>70</v>
      </c>
    </row>
    <row r="56" ht="16.5" hidden="1">
      <c r="B56" s="9" t="s">
        <v>71</v>
      </c>
    </row>
  </sheetData>
  <mergeCells count="7">
    <mergeCell ref="B1:I1"/>
    <mergeCell ref="B2:I2"/>
    <mergeCell ref="B3:I3"/>
    <mergeCell ref="C4:E4"/>
    <mergeCell ref="B4:B5"/>
    <mergeCell ref="G4:I4"/>
    <mergeCell ref="F4:F5"/>
  </mergeCells>
  <printOptions/>
  <pageMargins left="0.3937007874015748" right="0.07874015748031496" top="0.3937007874015748" bottom="0.5905511811023623" header="0" footer="0.3937007874015748"/>
  <pageSetup firstPageNumber="1" useFirstPageNumber="1" horizontalDpi="600" verticalDpi="600" orientation="landscape" paperSize="9" scale="90" r:id="rId1"/>
  <headerFooter alignWithMargins="0">
    <oddHeader>&amp;R全&amp;"Times New Roman,標準"2&amp;"全真楷書,標準"頁第&amp;"Times New Roman,標準"&amp;P&amp;"全真楷書,標準"頁</oddHeader>
    <oddFooter>&amp;C&amp;"標楷體,標準"一&amp;P一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6">
      <selection activeCell="A33" sqref="A33"/>
    </sheetView>
  </sheetViews>
  <sheetFormatPr defaultColWidth="8.796875" defaultRowHeight="15"/>
  <cols>
    <col min="1" max="1" width="26.8984375" style="67" customWidth="1"/>
    <col min="2" max="2" width="15.8984375" style="67" customWidth="1"/>
    <col min="3" max="3" width="15.69921875" style="64" customWidth="1"/>
    <col min="4" max="4" width="15.69921875" style="67" customWidth="1"/>
    <col min="5" max="5" width="14.5" style="68" customWidth="1"/>
    <col min="6" max="6" width="13.59765625" style="67" customWidth="1"/>
    <col min="7" max="7" width="15.09765625" style="68" customWidth="1"/>
    <col min="8" max="8" width="13.19921875" style="67" customWidth="1"/>
    <col min="9" max="16384" width="9" style="67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>
      <c r="A2" s="1" t="s">
        <v>72</v>
      </c>
      <c r="B2" s="1"/>
      <c r="C2" s="1"/>
      <c r="D2" s="1"/>
      <c r="E2" s="1"/>
      <c r="F2" s="1"/>
      <c r="G2" s="1"/>
      <c r="H2" s="1"/>
    </row>
    <row r="3" spans="1:8" ht="18" customHeight="1">
      <c r="A3" s="1" t="s">
        <v>73</v>
      </c>
      <c r="B3" s="1"/>
      <c r="C3" s="1"/>
      <c r="D3" s="1"/>
      <c r="E3" s="1"/>
      <c r="F3" s="1"/>
      <c r="G3" s="1"/>
      <c r="H3" s="1"/>
    </row>
    <row r="4" ht="13.5" customHeight="1">
      <c r="G4" s="68" t="s">
        <v>74</v>
      </c>
    </row>
    <row r="5" ht="14.25" customHeight="1">
      <c r="H5" s="67" t="s">
        <v>75</v>
      </c>
    </row>
    <row r="6" spans="1:8" ht="16.5">
      <c r="A6" s="69" t="s">
        <v>76</v>
      </c>
      <c r="B6" s="69" t="s">
        <v>77</v>
      </c>
      <c r="C6" s="70" t="s">
        <v>78</v>
      </c>
      <c r="D6" s="69" t="s">
        <v>79</v>
      </c>
      <c r="E6" s="71" t="s">
        <v>80</v>
      </c>
      <c r="F6" s="71"/>
      <c r="G6" s="71" t="s">
        <v>81</v>
      </c>
      <c r="H6" s="71"/>
    </row>
    <row r="7" spans="1:8" ht="16.5">
      <c r="A7" s="72"/>
      <c r="B7" s="72"/>
      <c r="C7" s="73"/>
      <c r="D7" s="72"/>
      <c r="E7" s="74" t="s">
        <v>82</v>
      </c>
      <c r="F7" s="75" t="s">
        <v>83</v>
      </c>
      <c r="G7" s="74" t="s">
        <v>82</v>
      </c>
      <c r="H7" s="75" t="s">
        <v>83</v>
      </c>
    </row>
    <row r="8" spans="1:8" ht="18" customHeight="1">
      <c r="A8" s="76" t="s">
        <v>84</v>
      </c>
      <c r="B8" s="76"/>
      <c r="C8" s="17"/>
      <c r="D8" s="76"/>
      <c r="E8" s="77"/>
      <c r="F8" s="76"/>
      <c r="G8" s="77"/>
      <c r="H8" s="76"/>
    </row>
    <row r="9" spans="1:9" ht="18" customHeight="1">
      <c r="A9" s="78" t="s">
        <v>85</v>
      </c>
      <c r="B9" s="57">
        <v>905910000</v>
      </c>
      <c r="C9" s="57">
        <v>929213220</v>
      </c>
      <c r="D9" s="57">
        <v>920188822</v>
      </c>
      <c r="E9" s="26">
        <f aca="true" t="shared" si="0" ref="E9:E16">C9-B9</f>
        <v>23303220</v>
      </c>
      <c r="F9" s="79">
        <f>+E9/+B9</f>
        <v>0.02572354869689042</v>
      </c>
      <c r="G9" s="26">
        <f aca="true" t="shared" si="1" ref="G9:G16">C9-D9</f>
        <v>9024398</v>
      </c>
      <c r="H9" s="79">
        <f>G9/D9</f>
        <v>0.009807115435705652</v>
      </c>
      <c r="I9" s="64"/>
    </row>
    <row r="10" spans="1:9" ht="18" customHeight="1">
      <c r="A10" s="78" t="s">
        <v>86</v>
      </c>
      <c r="B10" s="57">
        <v>24000000</v>
      </c>
      <c r="C10" s="57">
        <v>15018855</v>
      </c>
      <c r="D10" s="57">
        <v>22892295</v>
      </c>
      <c r="E10" s="26">
        <f t="shared" si="0"/>
        <v>-8981145</v>
      </c>
      <c r="F10" s="79">
        <f>+E10/+B10</f>
        <v>-0.374214375</v>
      </c>
      <c r="G10" s="26">
        <f t="shared" si="1"/>
        <v>-7873440</v>
      </c>
      <c r="H10" s="79">
        <f>G10/D10</f>
        <v>-0.3439340616569898</v>
      </c>
      <c r="I10" s="64"/>
    </row>
    <row r="11" spans="1:9" ht="18" customHeight="1">
      <c r="A11" s="78" t="s">
        <v>87</v>
      </c>
      <c r="B11" s="57">
        <v>15200000</v>
      </c>
      <c r="C11" s="57">
        <v>22832269</v>
      </c>
      <c r="D11" s="57">
        <v>18036239</v>
      </c>
      <c r="E11" s="26">
        <f t="shared" si="0"/>
        <v>7632269</v>
      </c>
      <c r="F11" s="79">
        <f>+E11/+B11</f>
        <v>0.5021229605263158</v>
      </c>
      <c r="G11" s="26">
        <f t="shared" si="1"/>
        <v>4796030</v>
      </c>
      <c r="H11" s="79">
        <f>G11/D11</f>
        <v>0.2659107588893671</v>
      </c>
      <c r="I11" s="64"/>
    </row>
    <row r="12" spans="1:9" ht="18" customHeight="1">
      <c r="A12" s="80" t="s">
        <v>88</v>
      </c>
      <c r="B12" s="57">
        <v>0</v>
      </c>
      <c r="C12" s="57">
        <v>296884</v>
      </c>
      <c r="D12" s="57">
        <v>0</v>
      </c>
      <c r="E12" s="26">
        <f t="shared" si="0"/>
        <v>296884</v>
      </c>
      <c r="F12" s="81" t="s">
        <v>20</v>
      </c>
      <c r="G12" s="26">
        <f t="shared" si="1"/>
        <v>296884</v>
      </c>
      <c r="H12" s="82" t="s">
        <v>20</v>
      </c>
      <c r="I12" s="64"/>
    </row>
    <row r="13" spans="1:9" ht="18" customHeight="1">
      <c r="A13" s="78" t="s">
        <v>89</v>
      </c>
      <c r="B13" s="57">
        <v>86569000</v>
      </c>
      <c r="C13" s="57">
        <v>118086435</v>
      </c>
      <c r="D13" s="57">
        <v>100027654</v>
      </c>
      <c r="E13" s="26">
        <f t="shared" si="0"/>
        <v>31517435</v>
      </c>
      <c r="F13" s="79">
        <f>+E13/+B13</f>
        <v>0.3640729937968557</v>
      </c>
      <c r="G13" s="26">
        <f t="shared" si="1"/>
        <v>18058781</v>
      </c>
      <c r="H13" s="79">
        <f>G13/D13</f>
        <v>0.18053788405354385</v>
      </c>
      <c r="I13" s="64"/>
    </row>
    <row r="14" spans="1:9" ht="18" customHeight="1">
      <c r="A14" s="78" t="s">
        <v>90</v>
      </c>
      <c r="B14" s="57">
        <v>3540000</v>
      </c>
      <c r="C14" s="57">
        <v>5023271</v>
      </c>
      <c r="D14" s="57">
        <v>7478048</v>
      </c>
      <c r="E14" s="26">
        <f t="shared" si="0"/>
        <v>1483271</v>
      </c>
      <c r="F14" s="79">
        <f>+E14/+B14</f>
        <v>0.41900310734463275</v>
      </c>
      <c r="G14" s="26">
        <f t="shared" si="1"/>
        <v>-2454777</v>
      </c>
      <c r="H14" s="79">
        <f>G14/D14</f>
        <v>-0.3282644080380335</v>
      </c>
      <c r="I14" s="64"/>
    </row>
    <row r="15" spans="1:9" ht="18" customHeight="1">
      <c r="A15" s="78" t="s">
        <v>91</v>
      </c>
      <c r="B15" s="57">
        <v>36101969</v>
      </c>
      <c r="C15" s="57">
        <v>64359560</v>
      </c>
      <c r="D15" s="57">
        <v>46640078</v>
      </c>
      <c r="E15" s="26">
        <f t="shared" si="0"/>
        <v>28257591</v>
      </c>
      <c r="F15" s="79">
        <f>+E15/+B15</f>
        <v>0.7827160618303118</v>
      </c>
      <c r="G15" s="26">
        <f t="shared" si="1"/>
        <v>17719482</v>
      </c>
      <c r="H15" s="79">
        <f>G15/D15</f>
        <v>0.3799196476472445</v>
      </c>
      <c r="I15" s="64"/>
    </row>
    <row r="16" spans="1:9" ht="18" customHeight="1">
      <c r="A16" s="78" t="s">
        <v>92</v>
      </c>
      <c r="B16" s="58">
        <f>SUM(B9:B15)</f>
        <v>1071320969</v>
      </c>
      <c r="C16" s="58">
        <f>SUM(C9:C15)</f>
        <v>1154830494</v>
      </c>
      <c r="D16" s="58">
        <f>SUM(D9:D15)</f>
        <v>1115263136</v>
      </c>
      <c r="E16" s="33">
        <f t="shared" si="0"/>
        <v>83509525</v>
      </c>
      <c r="F16" s="83">
        <f>+E16/+B16</f>
        <v>0.07795005177388627</v>
      </c>
      <c r="G16" s="33">
        <f t="shared" si="1"/>
        <v>39567358</v>
      </c>
      <c r="H16" s="83">
        <f>G16/D16</f>
        <v>0.03547804703911598</v>
      </c>
      <c r="I16" s="64"/>
    </row>
    <row r="17" spans="1:9" ht="18" customHeight="1">
      <c r="A17" s="78"/>
      <c r="B17" s="57"/>
      <c r="C17" s="57"/>
      <c r="D17" s="57"/>
      <c r="E17" s="26"/>
      <c r="F17" s="57"/>
      <c r="G17" s="26"/>
      <c r="H17" s="57"/>
      <c r="I17" s="64"/>
    </row>
    <row r="18" spans="1:9" ht="18" customHeight="1">
      <c r="A18" s="78" t="s">
        <v>93</v>
      </c>
      <c r="B18" s="57"/>
      <c r="C18" s="57"/>
      <c r="D18" s="57"/>
      <c r="E18" s="26"/>
      <c r="F18" s="57"/>
      <c r="G18" s="26"/>
      <c r="H18" s="57"/>
      <c r="I18" s="64"/>
    </row>
    <row r="19" spans="1:9" ht="18" customHeight="1">
      <c r="A19" s="78" t="s">
        <v>94</v>
      </c>
      <c r="B19" s="57">
        <v>2810000</v>
      </c>
      <c r="C19" s="57">
        <v>1581552</v>
      </c>
      <c r="D19" s="57">
        <v>4522644</v>
      </c>
      <c r="E19" s="26">
        <f aca="true" t="shared" si="2" ref="E19:E27">C19-B19</f>
        <v>-1228448</v>
      </c>
      <c r="F19" s="79">
        <f aca="true" t="shared" si="3" ref="F19:F27">+E19/+B19</f>
        <v>-0.4371701067615658</v>
      </c>
      <c r="G19" s="26">
        <f aca="true" t="shared" si="4" ref="G19:G27">C19-D19</f>
        <v>-2941092</v>
      </c>
      <c r="H19" s="79">
        <f aca="true" t="shared" si="5" ref="H19:H27">G19/D19</f>
        <v>-0.6503036719228841</v>
      </c>
      <c r="I19" s="64"/>
    </row>
    <row r="20" spans="1:9" ht="18" customHeight="1">
      <c r="A20" s="78" t="s">
        <v>95</v>
      </c>
      <c r="B20" s="57">
        <v>182101370</v>
      </c>
      <c r="C20" s="57">
        <v>153267236</v>
      </c>
      <c r="D20" s="57">
        <v>140646393</v>
      </c>
      <c r="E20" s="26">
        <f t="shared" si="2"/>
        <v>-28834134</v>
      </c>
      <c r="F20" s="79">
        <f t="shared" si="3"/>
        <v>-0.15834111517118185</v>
      </c>
      <c r="G20" s="26">
        <f t="shared" si="4"/>
        <v>12620843</v>
      </c>
      <c r="H20" s="79">
        <f t="shared" si="5"/>
        <v>0.08973456574887065</v>
      </c>
      <c r="I20" s="64"/>
    </row>
    <row r="21" spans="1:9" ht="18" customHeight="1">
      <c r="A21" s="78" t="s">
        <v>96</v>
      </c>
      <c r="B21" s="57">
        <v>448465622</v>
      </c>
      <c r="C21" s="57">
        <v>495363178</v>
      </c>
      <c r="D21" s="57">
        <v>421039424</v>
      </c>
      <c r="E21" s="26">
        <f t="shared" si="2"/>
        <v>46897556</v>
      </c>
      <c r="F21" s="79">
        <f t="shared" si="3"/>
        <v>0.10457335791058696</v>
      </c>
      <c r="G21" s="26">
        <f t="shared" si="4"/>
        <v>74323754</v>
      </c>
      <c r="H21" s="79">
        <f t="shared" si="5"/>
        <v>0.17652445296904073</v>
      </c>
      <c r="I21" s="64"/>
    </row>
    <row r="22" spans="1:9" ht="18" customHeight="1">
      <c r="A22" s="78" t="s">
        <v>97</v>
      </c>
      <c r="B22" s="57">
        <v>30500000</v>
      </c>
      <c r="C22" s="57">
        <v>31888420</v>
      </c>
      <c r="D22" s="57">
        <v>25884188</v>
      </c>
      <c r="E22" s="26">
        <f t="shared" si="2"/>
        <v>1388420</v>
      </c>
      <c r="F22" s="79">
        <f t="shared" si="3"/>
        <v>0.04552196721311475</v>
      </c>
      <c r="G22" s="26">
        <f t="shared" si="4"/>
        <v>6004232</v>
      </c>
      <c r="H22" s="79">
        <f t="shared" si="5"/>
        <v>0.23196524457325066</v>
      </c>
      <c r="I22" s="64"/>
    </row>
    <row r="23" spans="1:9" ht="18" customHeight="1">
      <c r="A23" s="78" t="s">
        <v>98</v>
      </c>
      <c r="B23" s="57">
        <v>14119880</v>
      </c>
      <c r="C23" s="57">
        <v>12629323</v>
      </c>
      <c r="D23" s="57">
        <v>14170491</v>
      </c>
      <c r="E23" s="26">
        <f t="shared" si="2"/>
        <v>-1490557</v>
      </c>
      <c r="F23" s="79">
        <f t="shared" si="3"/>
        <v>-0.10556442406026113</v>
      </c>
      <c r="G23" s="26">
        <f t="shared" si="4"/>
        <v>-1541168</v>
      </c>
      <c r="H23" s="79">
        <f t="shared" si="5"/>
        <v>-0.1087589696080397</v>
      </c>
      <c r="I23" s="64"/>
    </row>
    <row r="24" spans="1:9" ht="18" customHeight="1">
      <c r="A24" s="78" t="s">
        <v>99</v>
      </c>
      <c r="B24" s="57">
        <v>16200000</v>
      </c>
      <c r="C24" s="57">
        <v>20109209</v>
      </c>
      <c r="D24" s="57">
        <v>18691170</v>
      </c>
      <c r="E24" s="26">
        <f t="shared" si="2"/>
        <v>3909209</v>
      </c>
      <c r="F24" s="79">
        <f t="shared" si="3"/>
        <v>0.2413091975308642</v>
      </c>
      <c r="G24" s="26">
        <f t="shared" si="4"/>
        <v>1418039</v>
      </c>
      <c r="H24" s="79">
        <f t="shared" si="5"/>
        <v>0.07586678629534695</v>
      </c>
      <c r="I24" s="64"/>
    </row>
    <row r="25" spans="1:9" ht="18" customHeight="1">
      <c r="A25" s="78" t="s">
        <v>100</v>
      </c>
      <c r="B25" s="57">
        <v>14821000</v>
      </c>
      <c r="C25" s="57">
        <v>11661005</v>
      </c>
      <c r="D25" s="57">
        <v>26602549</v>
      </c>
      <c r="E25" s="26">
        <f t="shared" si="2"/>
        <v>-3159995</v>
      </c>
      <c r="F25" s="79">
        <f t="shared" si="3"/>
        <v>-0.2132106470548546</v>
      </c>
      <c r="G25" s="26">
        <f t="shared" si="4"/>
        <v>-14941544</v>
      </c>
      <c r="H25" s="79">
        <f t="shared" si="5"/>
        <v>-0.5616583583776126</v>
      </c>
      <c r="I25" s="64"/>
    </row>
    <row r="26" spans="1:9" ht="18" customHeight="1">
      <c r="A26" s="78" t="s">
        <v>101</v>
      </c>
      <c r="B26" s="57">
        <v>4430000</v>
      </c>
      <c r="C26" s="57">
        <v>4046563</v>
      </c>
      <c r="D26" s="57">
        <v>4287748</v>
      </c>
      <c r="E26" s="26">
        <f t="shared" si="2"/>
        <v>-383437</v>
      </c>
      <c r="F26" s="79">
        <f t="shared" si="3"/>
        <v>-0.08655462753950338</v>
      </c>
      <c r="G26" s="26">
        <f t="shared" si="4"/>
        <v>-241185</v>
      </c>
      <c r="H26" s="79">
        <f t="shared" si="5"/>
        <v>-0.05624980759130434</v>
      </c>
      <c r="I26" s="64"/>
    </row>
    <row r="27" spans="1:9" ht="18" customHeight="1">
      <c r="A27" s="78" t="s">
        <v>92</v>
      </c>
      <c r="B27" s="58">
        <f>SUM(B19:B26)</f>
        <v>713447872</v>
      </c>
      <c r="C27" s="58">
        <f>SUM(C19:C26)</f>
        <v>730546486</v>
      </c>
      <c r="D27" s="58">
        <f>SUM(D19:D26)</f>
        <v>655844607</v>
      </c>
      <c r="E27" s="33">
        <f t="shared" si="2"/>
        <v>17098614</v>
      </c>
      <c r="F27" s="83">
        <f t="shared" si="3"/>
        <v>0.023966171420579975</v>
      </c>
      <c r="G27" s="33">
        <f t="shared" si="4"/>
        <v>74701879</v>
      </c>
      <c r="H27" s="83">
        <f t="shared" si="5"/>
        <v>0.11390179655773246</v>
      </c>
      <c r="I27" s="64"/>
    </row>
    <row r="28" spans="1:9" ht="18" customHeight="1">
      <c r="A28" s="78"/>
      <c r="B28" s="57"/>
      <c r="C28" s="57"/>
      <c r="D28" s="57"/>
      <c r="E28" s="26"/>
      <c r="F28" s="79"/>
      <c r="G28" s="26"/>
      <c r="H28" s="84"/>
      <c r="I28" s="64"/>
    </row>
    <row r="29" spans="1:9" ht="18" customHeight="1">
      <c r="A29" s="78"/>
      <c r="B29" s="57"/>
      <c r="C29" s="57"/>
      <c r="D29" s="57"/>
      <c r="E29" s="26"/>
      <c r="F29" s="57"/>
      <c r="G29" s="26"/>
      <c r="H29" s="85"/>
      <c r="I29" s="64"/>
    </row>
    <row r="30" spans="1:9" ht="18" customHeight="1">
      <c r="A30" s="86" t="s">
        <v>102</v>
      </c>
      <c r="B30" s="58">
        <f>SUM(B16-B27)</f>
        <v>357873097</v>
      </c>
      <c r="C30" s="58">
        <f>SUM(C16-C27)</f>
        <v>424284008</v>
      </c>
      <c r="D30" s="58">
        <f>SUM(D16-D27)</f>
        <v>459418529</v>
      </c>
      <c r="E30" s="33">
        <f>C30-B30</f>
        <v>66410911</v>
      </c>
      <c r="F30" s="83">
        <f>+E30/+B30</f>
        <v>0.18557111880360205</v>
      </c>
      <c r="G30" s="33">
        <f>C30-D30</f>
        <v>-35134521</v>
      </c>
      <c r="H30" s="83">
        <f>G30/D30</f>
        <v>-0.0764760643774557</v>
      </c>
      <c r="I30" s="64"/>
    </row>
    <row r="31" spans="1:9" s="9" customFormat="1" ht="16.5" hidden="1">
      <c r="A31" s="9" t="s">
        <v>103</v>
      </c>
      <c r="C31" s="87" t="s">
        <v>104</v>
      </c>
      <c r="D31" s="87"/>
      <c r="E31" s="88"/>
      <c r="G31" s="88" t="s">
        <v>105</v>
      </c>
      <c r="I31" s="66"/>
    </row>
    <row r="32" spans="1:9" s="9" customFormat="1" ht="16.5" hidden="1">
      <c r="A32" s="9" t="s">
        <v>106</v>
      </c>
      <c r="C32" s="64"/>
      <c r="D32" s="64"/>
      <c r="E32" s="65"/>
      <c r="G32" s="88"/>
      <c r="I32" s="66"/>
    </row>
    <row r="33" spans="2:9" ht="16.5">
      <c r="B33" s="64"/>
      <c r="D33" s="64"/>
      <c r="E33" s="65"/>
      <c r="F33" s="64"/>
      <c r="G33" s="65"/>
      <c r="H33" s="64"/>
      <c r="I33" s="64"/>
    </row>
    <row r="34" spans="2:9" ht="16.5">
      <c r="B34" s="64"/>
      <c r="D34" s="64"/>
      <c r="E34" s="65"/>
      <c r="F34" s="64"/>
      <c r="G34" s="65"/>
      <c r="H34" s="64"/>
      <c r="I34" s="64"/>
    </row>
  </sheetData>
  <mergeCells count="10">
    <mergeCell ref="C31:D31"/>
    <mergeCell ref="A1:H1"/>
    <mergeCell ref="A2:H2"/>
    <mergeCell ref="A3:H3"/>
    <mergeCell ref="E6:F6"/>
    <mergeCell ref="G6:H6"/>
    <mergeCell ref="A6:A7"/>
    <mergeCell ref="B6:B7"/>
    <mergeCell ref="C6:C7"/>
    <mergeCell ref="D6:D7"/>
  </mergeCells>
  <printOptions/>
  <pageMargins left="0.3937007874015748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Footer>&amp;C&amp;"標楷體,標準"-3-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 topLeftCell="A1">
      <selection activeCell="C51" sqref="C51"/>
    </sheetView>
  </sheetViews>
  <sheetFormatPr defaultColWidth="8.796875" defaultRowHeight="15"/>
  <cols>
    <col min="1" max="1" width="43.5" style="90" customWidth="1"/>
    <col min="2" max="2" width="22.09765625" style="109" customWidth="1"/>
    <col min="3" max="3" width="23.3984375" style="110" customWidth="1"/>
    <col min="4" max="4" width="9" style="90" customWidth="1"/>
    <col min="5" max="5" width="18.3984375" style="90" bestFit="1" customWidth="1"/>
    <col min="6" max="16384" width="9" style="90" customWidth="1"/>
  </cols>
  <sheetData>
    <row r="1" spans="1:3" ht="27" customHeight="1">
      <c r="A1" s="89" t="s">
        <v>107</v>
      </c>
      <c r="B1" s="89"/>
      <c r="C1" s="89"/>
    </row>
    <row r="2" spans="1:3" ht="17.25" thickBot="1">
      <c r="A2" s="91" t="s">
        <v>108</v>
      </c>
      <c r="B2" s="92"/>
      <c r="C2" s="92"/>
    </row>
    <row r="3" spans="1:3" ht="17.25" thickBot="1">
      <c r="A3" s="93" t="s">
        <v>109</v>
      </c>
      <c r="B3" s="94" t="s">
        <v>110</v>
      </c>
      <c r="C3" s="95" t="s">
        <v>111</v>
      </c>
    </row>
    <row r="4" spans="1:3" ht="16.5">
      <c r="A4" s="96" t="s">
        <v>112</v>
      </c>
      <c r="B4" s="97"/>
      <c r="C4" s="98"/>
    </row>
    <row r="5" spans="1:3" ht="16.5">
      <c r="A5" s="96" t="s">
        <v>113</v>
      </c>
      <c r="B5" s="99">
        <v>424284008</v>
      </c>
      <c r="C5" s="100">
        <v>459418529</v>
      </c>
    </row>
    <row r="6" spans="1:3" ht="16.5">
      <c r="A6" s="96" t="s">
        <v>114</v>
      </c>
      <c r="B6" s="99">
        <v>4102255</v>
      </c>
      <c r="C6" s="100">
        <v>8615218</v>
      </c>
    </row>
    <row r="7" spans="1:3" ht="16.5">
      <c r="A7" s="96" t="s">
        <v>115</v>
      </c>
      <c r="B7" s="99"/>
      <c r="C7" s="100"/>
    </row>
    <row r="8" spans="1:3" ht="16.5">
      <c r="A8" s="96" t="s">
        <v>116</v>
      </c>
      <c r="B8" s="99">
        <v>-48800</v>
      </c>
      <c r="C8" s="100">
        <v>-180903</v>
      </c>
    </row>
    <row r="9" spans="1:3" ht="16.5">
      <c r="A9" s="96" t="s">
        <v>117</v>
      </c>
      <c r="B9" s="99">
        <v>-5265740</v>
      </c>
      <c r="C9" s="100">
        <v>-4692065</v>
      </c>
    </row>
    <row r="10" spans="1:3" ht="16.5">
      <c r="A10" s="96" t="s">
        <v>118</v>
      </c>
      <c r="B10" s="99">
        <v>-8680624</v>
      </c>
      <c r="C10" s="100">
        <v>59417875</v>
      </c>
    </row>
    <row r="11" spans="1:3" ht="16.5">
      <c r="A11" s="96" t="s">
        <v>119</v>
      </c>
      <c r="B11" s="101">
        <f>SUM(B5:B10)</f>
        <v>414391099</v>
      </c>
      <c r="C11" s="102">
        <f>SUM(C5:C10)</f>
        <v>522578654</v>
      </c>
    </row>
    <row r="12" spans="1:3" ht="16.5">
      <c r="A12" s="96" t="s">
        <v>120</v>
      </c>
      <c r="B12" s="99"/>
      <c r="C12" s="100"/>
    </row>
    <row r="13" spans="1:3" ht="16.5">
      <c r="A13" s="96" t="s">
        <v>121</v>
      </c>
      <c r="B13" s="99"/>
      <c r="C13" s="103" t="s">
        <v>54</v>
      </c>
    </row>
    <row r="14" spans="1:3" ht="16.5">
      <c r="A14" s="96" t="s">
        <v>122</v>
      </c>
      <c r="B14" s="99"/>
      <c r="C14" s="103" t="s">
        <v>54</v>
      </c>
    </row>
    <row r="15" spans="1:3" ht="16.5">
      <c r="A15" s="96" t="s">
        <v>123</v>
      </c>
      <c r="B15" s="99"/>
      <c r="C15" s="103" t="s">
        <v>54</v>
      </c>
    </row>
    <row r="16" spans="1:3" ht="16.5">
      <c r="A16" s="96" t="s">
        <v>124</v>
      </c>
      <c r="B16" s="99">
        <v>23700000</v>
      </c>
      <c r="C16" s="100">
        <v>3000</v>
      </c>
    </row>
    <row r="17" spans="1:3" ht="16.5">
      <c r="A17" s="96" t="s">
        <v>125</v>
      </c>
      <c r="B17" s="99"/>
      <c r="C17" s="103" t="s">
        <v>54</v>
      </c>
    </row>
    <row r="18" spans="1:3" ht="16.5">
      <c r="A18" s="96" t="s">
        <v>126</v>
      </c>
      <c r="B18" s="99"/>
      <c r="C18" s="103" t="s">
        <v>54</v>
      </c>
    </row>
    <row r="19" spans="1:3" ht="16.5">
      <c r="A19" s="96" t="s">
        <v>127</v>
      </c>
      <c r="B19" s="99">
        <v>-162390842</v>
      </c>
      <c r="C19" s="100">
        <v>-177038928</v>
      </c>
    </row>
    <row r="20" spans="1:3" ht="16.5">
      <c r="A20" s="96" t="s">
        <v>128</v>
      </c>
      <c r="B20" s="99"/>
      <c r="C20" s="103" t="s">
        <v>54</v>
      </c>
    </row>
    <row r="21" spans="1:3" ht="16.5">
      <c r="A21" s="96" t="s">
        <v>129</v>
      </c>
      <c r="B21" s="99"/>
      <c r="C21" s="103" t="s">
        <v>54</v>
      </c>
    </row>
    <row r="22" spans="1:3" ht="16.5">
      <c r="A22" s="96" t="s">
        <v>130</v>
      </c>
      <c r="B22" s="99">
        <v>-17088930</v>
      </c>
      <c r="C22" s="103" t="s">
        <v>54</v>
      </c>
    </row>
    <row r="23" spans="1:3" ht="16.5">
      <c r="A23" s="96" t="s">
        <v>131</v>
      </c>
      <c r="B23" s="99"/>
      <c r="C23" s="103" t="s">
        <v>54</v>
      </c>
    </row>
    <row r="24" spans="1:3" ht="16.5">
      <c r="A24" s="96" t="s">
        <v>132</v>
      </c>
      <c r="B24" s="99">
        <v>-1030000</v>
      </c>
      <c r="C24" s="103" t="s">
        <v>54</v>
      </c>
    </row>
    <row r="25" spans="1:3" ht="16.5">
      <c r="A25" s="96" t="s">
        <v>133</v>
      </c>
      <c r="B25" s="99"/>
      <c r="C25" s="103" t="s">
        <v>54</v>
      </c>
    </row>
    <row r="26" spans="1:3" ht="16.5">
      <c r="A26" s="104" t="s">
        <v>134</v>
      </c>
      <c r="B26" s="101">
        <f>SUM(B16:B25)</f>
        <v>-156809772</v>
      </c>
      <c r="C26" s="102">
        <f>SUM(C13:C25)</f>
        <v>-177035928</v>
      </c>
    </row>
    <row r="27" spans="1:3" ht="16.5">
      <c r="A27" s="96" t="s">
        <v>135</v>
      </c>
      <c r="B27" s="99"/>
      <c r="C27" s="100"/>
    </row>
    <row r="28" spans="1:3" ht="16.5">
      <c r="A28" s="96" t="s">
        <v>136</v>
      </c>
      <c r="B28" s="99"/>
      <c r="C28" s="100">
        <v>200000000</v>
      </c>
    </row>
    <row r="29" spans="1:3" ht="16.5">
      <c r="A29" s="96" t="s">
        <v>137</v>
      </c>
      <c r="B29" s="99"/>
      <c r="C29" s="103" t="s">
        <v>54</v>
      </c>
    </row>
    <row r="30" spans="1:3" ht="16.5">
      <c r="A30" s="96" t="s">
        <v>138</v>
      </c>
      <c r="B30" s="99">
        <v>7955688</v>
      </c>
      <c r="C30" s="100">
        <v>1563026</v>
      </c>
    </row>
    <row r="31" spans="1:3" ht="16.5">
      <c r="A31" s="96" t="s">
        <v>139</v>
      </c>
      <c r="B31" s="99"/>
      <c r="C31" s="103" t="s">
        <v>54</v>
      </c>
    </row>
    <row r="32" spans="1:3" ht="16.5">
      <c r="A32" s="96" t="s">
        <v>140</v>
      </c>
      <c r="B32" s="99">
        <v>8500</v>
      </c>
      <c r="C32" s="100">
        <v>787750</v>
      </c>
    </row>
    <row r="33" spans="1:3" ht="16.5">
      <c r="A33" s="96" t="s">
        <v>141</v>
      </c>
      <c r="B33" s="99"/>
      <c r="C33" s="103" t="s">
        <v>54</v>
      </c>
    </row>
    <row r="34" spans="1:3" ht="16.5">
      <c r="A34" s="96" t="s">
        <v>142</v>
      </c>
      <c r="B34" s="99">
        <v>-199070000</v>
      </c>
      <c r="C34" s="100">
        <v>-492240000</v>
      </c>
    </row>
    <row r="35" spans="1:3" ht="16.5">
      <c r="A35" s="96" t="s">
        <v>143</v>
      </c>
      <c r="B35" s="99"/>
      <c r="C35" s="103" t="s">
        <v>54</v>
      </c>
    </row>
    <row r="36" spans="1:3" ht="16.5">
      <c r="A36" s="96" t="s">
        <v>144</v>
      </c>
      <c r="B36" s="99"/>
      <c r="C36" s="103" t="s">
        <v>54</v>
      </c>
    </row>
    <row r="37" spans="1:3" ht="16.5">
      <c r="A37" s="96" t="s">
        <v>145</v>
      </c>
      <c r="B37" s="99"/>
      <c r="C37" s="103" t="s">
        <v>54</v>
      </c>
    </row>
    <row r="38" spans="1:3" ht="16.5">
      <c r="A38" s="96" t="s">
        <v>146</v>
      </c>
      <c r="B38" s="99">
        <v>-2203012</v>
      </c>
      <c r="C38" s="103" t="s">
        <v>54</v>
      </c>
    </row>
    <row r="39" spans="1:3" ht="16.5">
      <c r="A39" s="96" t="s">
        <v>147</v>
      </c>
      <c r="B39" s="99"/>
      <c r="C39" s="103" t="s">
        <v>54</v>
      </c>
    </row>
    <row r="40" spans="1:3" ht="16.5">
      <c r="A40" s="96" t="s">
        <v>148</v>
      </c>
      <c r="B40" s="101">
        <f>SUM(B28:B39)</f>
        <v>-193308824</v>
      </c>
      <c r="C40" s="102">
        <f>SUM(C28:C39)</f>
        <v>-289889224</v>
      </c>
    </row>
    <row r="41" spans="1:3" ht="16.5">
      <c r="A41" s="96" t="s">
        <v>149</v>
      </c>
      <c r="B41" s="97">
        <f>B40+B26+B11</f>
        <v>64272503</v>
      </c>
      <c r="C41" s="100">
        <f>C40+C26+C11</f>
        <v>55653502</v>
      </c>
    </row>
    <row r="42" spans="1:3" ht="16.5">
      <c r="A42" s="96" t="s">
        <v>150</v>
      </c>
      <c r="B42" s="99">
        <v>40000000</v>
      </c>
      <c r="C42" s="103" t="s">
        <v>54</v>
      </c>
    </row>
    <row r="43" spans="1:3" ht="16.5">
      <c r="A43" s="96" t="s">
        <v>151</v>
      </c>
      <c r="B43" s="99">
        <v>424142</v>
      </c>
      <c r="C43" s="103" t="s">
        <v>54</v>
      </c>
    </row>
    <row r="44" spans="1:3" ht="16.5">
      <c r="A44" s="96" t="s">
        <v>152</v>
      </c>
      <c r="B44" s="99"/>
      <c r="C44" s="103" t="s">
        <v>54</v>
      </c>
    </row>
    <row r="45" spans="1:3" ht="16.5">
      <c r="A45" s="96" t="s">
        <v>153</v>
      </c>
      <c r="B45" s="99"/>
      <c r="C45" s="100">
        <v>-2401149</v>
      </c>
    </row>
    <row r="46" spans="1:3" ht="16.5">
      <c r="A46" s="96" t="s">
        <v>154</v>
      </c>
      <c r="B46" s="99">
        <v>285946310</v>
      </c>
      <c r="C46" s="100">
        <v>232693957</v>
      </c>
    </row>
    <row r="47" spans="1:3" ht="17.25" thickBot="1">
      <c r="A47" s="105" t="s">
        <v>155</v>
      </c>
      <c r="B47" s="106">
        <f>SUM(B41:B46)</f>
        <v>390642955</v>
      </c>
      <c r="C47" s="107">
        <f>SUM(C41:C46)</f>
        <v>285946310</v>
      </c>
    </row>
    <row r="48" spans="1:5" ht="16.5">
      <c r="A48" s="108" t="s">
        <v>156</v>
      </c>
      <c r="E48" s="64"/>
    </row>
    <row r="49" ht="16.5">
      <c r="A49" s="111" t="s">
        <v>157</v>
      </c>
    </row>
    <row r="50" ht="16.5">
      <c r="A50" s="111" t="s">
        <v>158</v>
      </c>
    </row>
  </sheetData>
  <mergeCells count="2">
    <mergeCell ref="A1:C1"/>
    <mergeCell ref="A2:C2"/>
  </mergeCells>
  <printOptions horizontalCentered="1"/>
  <pageMargins left="0" right="0" top="0.15748031496062992" bottom="0.2362204724409449" header="0.31496062992125984" footer="0.2755905511811024"/>
  <pageSetup horizontalDpi="600" verticalDpi="600" orientation="portrait" paperSize="9" r:id="rId1"/>
  <headerFooter alignWithMargins="0">
    <oddFooter>&amp;C&amp;"Times New Roman,標準"-4-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D54" sqref="D54"/>
    </sheetView>
  </sheetViews>
  <sheetFormatPr defaultColWidth="8.796875" defaultRowHeight="15"/>
  <cols>
    <col min="1" max="1" width="30.8984375" style="90" customWidth="1"/>
    <col min="2" max="2" width="15.8984375" style="109" customWidth="1"/>
    <col min="3" max="3" width="14.19921875" style="143" customWidth="1"/>
    <col min="4" max="4" width="16.09765625" style="64" customWidth="1"/>
    <col min="5" max="5" width="14.3984375" style="143" customWidth="1"/>
    <col min="6" max="16384" width="9" style="90" customWidth="1"/>
  </cols>
  <sheetData>
    <row r="1" spans="1:5" ht="16.5">
      <c r="A1" s="89" t="s">
        <v>159</v>
      </c>
      <c r="B1" s="89"/>
      <c r="C1" s="89"/>
      <c r="D1" s="89"/>
      <c r="E1" s="89"/>
    </row>
    <row r="2" spans="1:5" ht="17.25" thickBot="1">
      <c r="A2" s="112" t="s">
        <v>160</v>
      </c>
      <c r="B2" s="113"/>
      <c r="C2" s="113"/>
      <c r="D2" s="113"/>
      <c r="E2" s="113"/>
    </row>
    <row r="3" spans="1:5" s="119" customFormat="1" ht="18" customHeight="1" thickBot="1">
      <c r="A3" s="114" t="s">
        <v>161</v>
      </c>
      <c r="B3" s="115" t="s">
        <v>162</v>
      </c>
      <c r="C3" s="116" t="s">
        <v>163</v>
      </c>
      <c r="D3" s="117" t="s">
        <v>164</v>
      </c>
      <c r="E3" s="118" t="s">
        <v>163</v>
      </c>
    </row>
    <row r="4" spans="1:5" ht="18" customHeight="1">
      <c r="A4" s="120" t="s">
        <v>165</v>
      </c>
      <c r="B4" s="121">
        <f>SUM(B5:B14)</f>
        <v>1143863219</v>
      </c>
      <c r="C4" s="122">
        <v>100</v>
      </c>
      <c r="D4" s="123">
        <f>SUM(D5:D14)</f>
        <v>1140289534</v>
      </c>
      <c r="E4" s="124">
        <v>100</v>
      </c>
    </row>
    <row r="5" spans="1:5" ht="18" customHeight="1">
      <c r="A5" s="96" t="s">
        <v>166</v>
      </c>
      <c r="B5" s="109">
        <v>929213220</v>
      </c>
      <c r="C5" s="125">
        <f aca="true" t="shared" si="0" ref="C5:C27">B5/$B$4*100</f>
        <v>81.23464454188381</v>
      </c>
      <c r="D5" s="99">
        <v>920188822</v>
      </c>
      <c r="E5" s="126">
        <f>D5/$D$4*100</f>
        <v>80.69782231290742</v>
      </c>
    </row>
    <row r="6" spans="1:5" ht="18" customHeight="1">
      <c r="A6" s="96" t="s">
        <v>167</v>
      </c>
      <c r="B6" s="109">
        <v>15018855</v>
      </c>
      <c r="C6" s="127">
        <f t="shared" si="0"/>
        <v>1.3129939620866504</v>
      </c>
      <c r="D6" s="99">
        <v>22892295</v>
      </c>
      <c r="E6" s="128">
        <f>D6/$D$4*100</f>
        <v>2.007586171531063</v>
      </c>
    </row>
    <row r="7" spans="1:5" ht="18" customHeight="1">
      <c r="A7" s="96" t="s">
        <v>168</v>
      </c>
      <c r="B7" s="109">
        <v>22832269</v>
      </c>
      <c r="C7" s="127">
        <f t="shared" si="0"/>
        <v>1.9960663670924452</v>
      </c>
      <c r="D7" s="99">
        <v>18036239</v>
      </c>
      <c r="E7" s="128">
        <f>D7/$D$4*100</f>
        <v>1.5817245061200396</v>
      </c>
    </row>
    <row r="8" spans="1:5" ht="18" customHeight="1">
      <c r="A8" s="96" t="s">
        <v>169</v>
      </c>
      <c r="B8" s="109">
        <v>296884</v>
      </c>
      <c r="C8" s="127">
        <f t="shared" si="0"/>
        <v>0.025954501820553776</v>
      </c>
      <c r="D8" s="129" t="s">
        <v>170</v>
      </c>
      <c r="E8" s="130" t="s">
        <v>170</v>
      </c>
    </row>
    <row r="9" spans="1:5" ht="18" customHeight="1">
      <c r="A9" s="96" t="s">
        <v>171</v>
      </c>
      <c r="B9" s="109">
        <v>118086435</v>
      </c>
      <c r="C9" s="127">
        <f t="shared" si="0"/>
        <v>10.32347513571026</v>
      </c>
      <c r="D9" s="99">
        <v>100027654</v>
      </c>
      <c r="E9" s="128">
        <f>D9/$D$4*100</f>
        <v>8.772127693666967</v>
      </c>
    </row>
    <row r="10" spans="1:5" ht="18" customHeight="1">
      <c r="A10" s="96" t="s">
        <v>172</v>
      </c>
      <c r="B10" s="109">
        <v>0</v>
      </c>
      <c r="C10" s="127">
        <f t="shared" si="0"/>
        <v>0</v>
      </c>
      <c r="D10" s="129" t="s">
        <v>170</v>
      </c>
      <c r="E10" s="130" t="s">
        <v>170</v>
      </c>
    </row>
    <row r="11" spans="1:5" ht="18" customHeight="1">
      <c r="A11" s="96" t="s">
        <v>173</v>
      </c>
      <c r="B11" s="109">
        <v>5023271</v>
      </c>
      <c r="C11" s="127">
        <f t="shared" si="0"/>
        <v>0.4391496217870784</v>
      </c>
      <c r="D11" s="99">
        <v>7478048</v>
      </c>
      <c r="E11" s="128">
        <f aca="true" t="shared" si="1" ref="E11:E21">D11/$D$4*100</f>
        <v>0.6558025639126843</v>
      </c>
    </row>
    <row r="12" spans="1:5" ht="18" customHeight="1">
      <c r="A12" s="96" t="s">
        <v>174</v>
      </c>
      <c r="B12" s="109">
        <v>64359560</v>
      </c>
      <c r="C12" s="127">
        <f t="shared" si="0"/>
        <v>5.626508391122593</v>
      </c>
      <c r="D12" s="99">
        <v>46640078</v>
      </c>
      <c r="E12" s="128">
        <f t="shared" si="1"/>
        <v>4.090196095757554</v>
      </c>
    </row>
    <row r="13" spans="1:5" ht="18" customHeight="1">
      <c r="A13" s="96" t="s">
        <v>175</v>
      </c>
      <c r="B13" s="131">
        <v>-48800</v>
      </c>
      <c r="C13" s="127">
        <f t="shared" si="0"/>
        <v>-0.004266244354168713</v>
      </c>
      <c r="D13" s="99">
        <v>-180903</v>
      </c>
      <c r="E13" s="128">
        <f t="shared" si="1"/>
        <v>-0.01586465494999448</v>
      </c>
    </row>
    <row r="14" spans="1:5" ht="18" customHeight="1">
      <c r="A14" s="96" t="s">
        <v>176</v>
      </c>
      <c r="B14" s="109">
        <v>-10918475</v>
      </c>
      <c r="C14" s="127">
        <f t="shared" si="0"/>
        <v>-0.9545262771492261</v>
      </c>
      <c r="D14" s="99">
        <v>25207301</v>
      </c>
      <c r="E14" s="128">
        <f t="shared" si="1"/>
        <v>2.210605311054271</v>
      </c>
    </row>
    <row r="15" spans="1:5" ht="18" customHeight="1">
      <c r="A15" s="96" t="s">
        <v>177</v>
      </c>
      <c r="B15" s="121">
        <f>SUM(B16:B26)</f>
        <v>729472120</v>
      </c>
      <c r="C15" s="132">
        <f t="shared" si="0"/>
        <v>63.77267035806315</v>
      </c>
      <c r="D15" s="121">
        <f>SUM(D16:D26)</f>
        <v>617710880</v>
      </c>
      <c r="E15" s="133">
        <f t="shared" si="1"/>
        <v>54.17140661048986</v>
      </c>
    </row>
    <row r="16" spans="1:5" ht="18" customHeight="1">
      <c r="A16" s="96" t="s">
        <v>178</v>
      </c>
      <c r="B16" s="109">
        <v>1581552</v>
      </c>
      <c r="C16" s="127">
        <f t="shared" si="0"/>
        <v>0.1382640838283655</v>
      </c>
      <c r="D16" s="99">
        <v>4522644</v>
      </c>
      <c r="E16" s="128">
        <f t="shared" si="1"/>
        <v>0.3966224248446009</v>
      </c>
    </row>
    <row r="17" spans="1:5" ht="18" customHeight="1">
      <c r="A17" s="96" t="s">
        <v>179</v>
      </c>
      <c r="B17" s="109">
        <v>153267236</v>
      </c>
      <c r="C17" s="127">
        <f t="shared" si="0"/>
        <v>13.399087710328764</v>
      </c>
      <c r="D17" s="99">
        <v>140646393</v>
      </c>
      <c r="E17" s="128">
        <f t="shared" si="1"/>
        <v>12.334270271395827</v>
      </c>
    </row>
    <row r="18" spans="1:5" ht="18" customHeight="1">
      <c r="A18" s="96" t="s">
        <v>180</v>
      </c>
      <c r="B18" s="109">
        <v>495363178</v>
      </c>
      <c r="C18" s="127">
        <f t="shared" si="0"/>
        <v>43.30615494683548</v>
      </c>
      <c r="D18" s="99">
        <v>421039424</v>
      </c>
      <c r="E18" s="128">
        <f t="shared" si="1"/>
        <v>36.923904977277466</v>
      </c>
    </row>
    <row r="19" spans="1:5" ht="18" customHeight="1">
      <c r="A19" s="96" t="s">
        <v>181</v>
      </c>
      <c r="B19" s="109">
        <v>31888420</v>
      </c>
      <c r="C19" s="127">
        <f t="shared" si="0"/>
        <v>2.787782618613948</v>
      </c>
      <c r="D19" s="99">
        <v>25884188</v>
      </c>
      <c r="E19" s="128">
        <f t="shared" si="1"/>
        <v>2.2699662873517172</v>
      </c>
    </row>
    <row r="20" spans="1:5" ht="18" customHeight="1">
      <c r="A20" s="96" t="s">
        <v>182</v>
      </c>
      <c r="B20" s="109">
        <v>12629323</v>
      </c>
      <c r="C20" s="127">
        <f t="shared" si="0"/>
        <v>1.1040938103631777</v>
      </c>
      <c r="D20" s="99">
        <v>14170491</v>
      </c>
      <c r="E20" s="128">
        <f t="shared" si="1"/>
        <v>1.2427099063420852</v>
      </c>
    </row>
    <row r="21" spans="1:5" ht="18" customHeight="1">
      <c r="A21" s="96" t="s">
        <v>183</v>
      </c>
      <c r="B21" s="109">
        <v>20109209</v>
      </c>
      <c r="C21" s="127">
        <f t="shared" si="0"/>
        <v>1.7580081836690302</v>
      </c>
      <c r="D21" s="99">
        <v>18691170</v>
      </c>
      <c r="E21" s="128">
        <f t="shared" si="1"/>
        <v>1.6391600065321656</v>
      </c>
    </row>
    <row r="22" spans="1:5" ht="18" customHeight="1">
      <c r="A22" s="96" t="s">
        <v>184</v>
      </c>
      <c r="B22" s="109">
        <v>0</v>
      </c>
      <c r="C22" s="127">
        <f t="shared" si="0"/>
        <v>0</v>
      </c>
      <c r="D22" s="129" t="s">
        <v>170</v>
      </c>
      <c r="E22" s="130" t="s">
        <v>170</v>
      </c>
    </row>
    <row r="23" spans="1:5" ht="18" customHeight="1">
      <c r="A23" s="96" t="s">
        <v>185</v>
      </c>
      <c r="B23" s="109">
        <v>11661005</v>
      </c>
      <c r="C23" s="127">
        <f t="shared" si="0"/>
        <v>1.019440507073425</v>
      </c>
      <c r="D23" s="99">
        <v>26602549</v>
      </c>
      <c r="E23" s="128">
        <f>D23/$D$4*100</f>
        <v>2.332964410072363</v>
      </c>
    </row>
    <row r="24" spans="1:5" ht="18" customHeight="1">
      <c r="A24" s="96" t="s">
        <v>186</v>
      </c>
      <c r="B24" s="109">
        <v>4046563</v>
      </c>
      <c r="C24" s="127">
        <f t="shared" si="0"/>
        <v>0.35376283919135265</v>
      </c>
      <c r="D24" s="99">
        <v>4287748</v>
      </c>
      <c r="E24" s="128">
        <f>D24/$D$4*100</f>
        <v>0.37602274441291156</v>
      </c>
    </row>
    <row r="25" spans="1:5" ht="18" customHeight="1">
      <c r="A25" s="96" t="s">
        <v>187</v>
      </c>
      <c r="B25" s="131">
        <v>-4102255</v>
      </c>
      <c r="C25" s="127">
        <f t="shared" si="0"/>
        <v>-0.35863160313750764</v>
      </c>
      <c r="D25" s="99">
        <v>-8615218</v>
      </c>
      <c r="E25" s="128">
        <f>D25/$D$4*100</f>
        <v>-0.7555289900608699</v>
      </c>
    </row>
    <row r="26" spans="1:5" ht="18" customHeight="1">
      <c r="A26" s="96" t="s">
        <v>188</v>
      </c>
      <c r="B26" s="109">
        <v>3027889</v>
      </c>
      <c r="C26" s="127">
        <f t="shared" si="0"/>
        <v>0.2647072612971219</v>
      </c>
      <c r="D26" s="99">
        <v>-29518509</v>
      </c>
      <c r="E26" s="128">
        <f>D26/$D$4*100</f>
        <v>-2.588685427678406</v>
      </c>
    </row>
    <row r="27" spans="1:5" ht="18" customHeight="1">
      <c r="A27" s="96" t="s">
        <v>189</v>
      </c>
      <c r="B27" s="101">
        <f>B4-B15</f>
        <v>414391099</v>
      </c>
      <c r="C27" s="134">
        <f t="shared" si="0"/>
        <v>36.22732964193685</v>
      </c>
      <c r="D27" s="101">
        <f>D4-D15</f>
        <v>522578654</v>
      </c>
      <c r="E27" s="135">
        <f>D27/$D$4*100</f>
        <v>45.82859338951014</v>
      </c>
    </row>
    <row r="28" spans="1:5" ht="18" customHeight="1">
      <c r="A28" s="96"/>
      <c r="C28" s="127"/>
      <c r="D28" s="99"/>
      <c r="E28" s="128"/>
    </row>
    <row r="29" spans="1:5" ht="18" customHeight="1">
      <c r="A29" s="96" t="s">
        <v>190</v>
      </c>
      <c r="C29" s="136" t="s">
        <v>170</v>
      </c>
      <c r="D29" s="129" t="s">
        <v>170</v>
      </c>
      <c r="E29" s="137">
        <v>0</v>
      </c>
    </row>
    <row r="30" spans="1:5" ht="18" customHeight="1">
      <c r="A30" s="96" t="s">
        <v>191</v>
      </c>
      <c r="B30" s="121">
        <f>SUM(B31:B35)</f>
        <v>151073396</v>
      </c>
      <c r="C30" s="132">
        <f>B30/$B$4*100</f>
        <v>13.207295548157669</v>
      </c>
      <c r="D30" s="121">
        <f>SUM(D31:D35)</f>
        <v>141868323</v>
      </c>
      <c r="E30" s="133">
        <v>7.84</v>
      </c>
    </row>
    <row r="31" spans="1:5" ht="18" customHeight="1">
      <c r="A31" s="96" t="s">
        <v>192</v>
      </c>
      <c r="B31" s="109">
        <v>0</v>
      </c>
      <c r="C31" s="136" t="s">
        <v>170</v>
      </c>
      <c r="D31" s="129" t="s">
        <v>170</v>
      </c>
      <c r="E31" s="128"/>
    </row>
    <row r="32" spans="1:5" ht="18" customHeight="1">
      <c r="A32" s="96" t="s">
        <v>193</v>
      </c>
      <c r="B32" s="109">
        <v>22697407</v>
      </c>
      <c r="C32" s="127">
        <f>B32/$B$4*100</f>
        <v>1.9842763210659717</v>
      </c>
      <c r="D32" s="99">
        <v>12677456</v>
      </c>
      <c r="E32" s="128">
        <f>D32/$D$4*100</f>
        <v>1.1117751783206316</v>
      </c>
    </row>
    <row r="33" spans="1:5" ht="18" customHeight="1">
      <c r="A33" s="96" t="s">
        <v>194</v>
      </c>
      <c r="B33" s="109">
        <v>128375989</v>
      </c>
      <c r="C33" s="127">
        <f>B33/$B$4*100</f>
        <v>11.223019227091696</v>
      </c>
      <c r="D33" s="99">
        <v>129190867</v>
      </c>
      <c r="E33" s="128">
        <f>D33/$D$4*100</f>
        <v>11.329654719079443</v>
      </c>
    </row>
    <row r="34" spans="1:5" ht="18" customHeight="1">
      <c r="A34" s="96" t="s">
        <v>195</v>
      </c>
      <c r="B34" s="136" t="s">
        <v>170</v>
      </c>
      <c r="C34" s="136" t="s">
        <v>170</v>
      </c>
      <c r="D34" s="129" t="s">
        <v>170</v>
      </c>
      <c r="E34" s="137">
        <v>0</v>
      </c>
    </row>
    <row r="35" spans="1:5" ht="18" customHeight="1">
      <c r="A35" s="96" t="s">
        <v>196</v>
      </c>
      <c r="B35" s="136" t="s">
        <v>170</v>
      </c>
      <c r="C35" s="136" t="s">
        <v>170</v>
      </c>
      <c r="D35" s="129" t="s">
        <v>170</v>
      </c>
      <c r="E35" s="137">
        <v>0</v>
      </c>
    </row>
    <row r="36" spans="1:5" ht="18" customHeight="1">
      <c r="A36" s="96" t="s">
        <v>197</v>
      </c>
      <c r="B36" s="101">
        <f>B27-B30</f>
        <v>263317703</v>
      </c>
      <c r="C36" s="134">
        <f>B36/$B$4*100</f>
        <v>23.02003409377918</v>
      </c>
      <c r="D36" s="101">
        <f>D27-D30</f>
        <v>380710331</v>
      </c>
      <c r="E36" s="135">
        <f>D36/$D$4*100</f>
        <v>33.38716349211007</v>
      </c>
    </row>
    <row r="37" spans="1:5" ht="18" customHeight="1">
      <c r="A37" s="96"/>
      <c r="C37" s="127"/>
      <c r="D37" s="99"/>
      <c r="E37" s="128"/>
    </row>
    <row r="38" spans="1:5" ht="18" customHeight="1">
      <c r="A38" s="96" t="s">
        <v>198</v>
      </c>
      <c r="B38" s="121">
        <f>SUM(B39:B42)</f>
        <v>28406376</v>
      </c>
      <c r="C38" s="132">
        <f aca="true" t="shared" si="2" ref="C38:C43">B38/$B$4*100</f>
        <v>2.483371746565443</v>
      </c>
      <c r="D38" s="121">
        <f>SUM(D39:D42)</f>
        <v>35170605</v>
      </c>
      <c r="E38" s="133">
        <v>1.45</v>
      </c>
    </row>
    <row r="39" spans="1:5" ht="18" customHeight="1">
      <c r="A39" s="96" t="s">
        <v>199</v>
      </c>
      <c r="B39" s="109">
        <v>5329500</v>
      </c>
      <c r="C39" s="127">
        <f t="shared" si="2"/>
        <v>0.46592109191684744</v>
      </c>
      <c r="D39" s="99">
        <v>25000000</v>
      </c>
      <c r="E39" s="130">
        <f>D39/$D$4*100</f>
        <v>2.192425630033012</v>
      </c>
    </row>
    <row r="40" spans="1:5" ht="18" customHeight="1">
      <c r="A40" s="96" t="s">
        <v>200</v>
      </c>
      <c r="B40" s="109">
        <v>5307321</v>
      </c>
      <c r="C40" s="127">
        <f t="shared" si="2"/>
        <v>0.4639821363117018</v>
      </c>
      <c r="D40" s="99">
        <v>3092880</v>
      </c>
      <c r="E40" s="130">
        <f>D40/$D$4*100</f>
        <v>0.27123637530466016</v>
      </c>
    </row>
    <row r="41" spans="1:5" ht="18" customHeight="1">
      <c r="A41" s="96" t="s">
        <v>201</v>
      </c>
      <c r="B41" s="109">
        <v>680625</v>
      </c>
      <c r="C41" s="127">
        <f t="shared" si="2"/>
        <v>0.05950230663024754</v>
      </c>
      <c r="D41" s="99">
        <v>7077725</v>
      </c>
      <c r="E41" s="130">
        <f>D41/$D$4*100</f>
        <v>0.6206954276930161</v>
      </c>
    </row>
    <row r="42" spans="1:5" ht="18" customHeight="1">
      <c r="A42" s="96" t="s">
        <v>202</v>
      </c>
      <c r="B42" s="109">
        <v>17088930</v>
      </c>
      <c r="C42" s="127">
        <f t="shared" si="2"/>
        <v>1.4939662117066463</v>
      </c>
      <c r="D42" s="138" t="s">
        <v>170</v>
      </c>
      <c r="E42" s="139" t="s">
        <v>170</v>
      </c>
    </row>
    <row r="43" spans="1:5" ht="18" customHeight="1" thickBot="1">
      <c r="A43" s="105" t="s">
        <v>203</v>
      </c>
      <c r="B43" s="106">
        <f>B36-B38</f>
        <v>234911327</v>
      </c>
      <c r="C43" s="140">
        <f t="shared" si="2"/>
        <v>20.536662347213735</v>
      </c>
      <c r="D43" s="141">
        <f>D36-D38</f>
        <v>345539726</v>
      </c>
      <c r="E43" s="142">
        <f>D43/$D$4*100</f>
        <v>30.30280605907938</v>
      </c>
    </row>
  </sheetData>
  <mergeCells count="2">
    <mergeCell ref="A1:E1"/>
    <mergeCell ref="A2:E2"/>
  </mergeCells>
  <printOptions horizontalCentered="1"/>
  <pageMargins left="0.15748031496062992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&amp;C&amp;"Times New Roman,標準"-5-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75" zoomScaleNormal="75" zoomScaleSheetLayoutView="75" workbookViewId="0" topLeftCell="A22">
      <selection activeCell="C40" sqref="C40"/>
    </sheetView>
  </sheetViews>
  <sheetFormatPr defaultColWidth="8.796875" defaultRowHeight="15"/>
  <cols>
    <col min="1" max="1" width="11.8984375" style="145" customWidth="1"/>
    <col min="2" max="2" width="20.3984375" style="145" customWidth="1"/>
    <col min="3" max="3" width="15.69921875" style="145" customWidth="1"/>
    <col min="4" max="4" width="16.19921875" style="145" customWidth="1"/>
    <col min="5" max="5" width="15.3984375" style="145" customWidth="1"/>
    <col min="6" max="16384" width="13.3984375" style="145" customWidth="1"/>
  </cols>
  <sheetData>
    <row r="1" spans="1:9" ht="19.5" customHeight="1">
      <c r="A1" s="144" t="s">
        <v>204</v>
      </c>
      <c r="B1" s="144"/>
      <c r="C1" s="144"/>
      <c r="D1" s="144"/>
      <c r="E1" s="144"/>
      <c r="F1" s="144"/>
      <c r="G1" s="144"/>
      <c r="H1" s="144"/>
      <c r="I1" s="144"/>
    </row>
    <row r="2" spans="1:9" ht="19.5" customHeight="1">
      <c r="A2" s="144" t="s">
        <v>205</v>
      </c>
      <c r="B2" s="144"/>
      <c r="C2" s="144"/>
      <c r="D2" s="144"/>
      <c r="E2" s="144"/>
      <c r="F2" s="144"/>
      <c r="G2" s="144"/>
      <c r="H2" s="144"/>
      <c r="I2" s="144"/>
    </row>
    <row r="3" spans="1:9" ht="17.25" customHeight="1">
      <c r="A3" s="146" t="s">
        <v>206</v>
      </c>
      <c r="B3" s="146"/>
      <c r="C3" s="146"/>
      <c r="D3" s="146"/>
      <c r="E3" s="146"/>
      <c r="F3" s="146"/>
      <c r="G3" s="146"/>
      <c r="H3" s="146"/>
      <c r="I3" s="146"/>
    </row>
    <row r="4" spans="1:9" ht="19.5" customHeight="1">
      <c r="A4" s="147" t="s">
        <v>207</v>
      </c>
      <c r="B4" s="148"/>
      <c r="C4" s="149" t="s">
        <v>208</v>
      </c>
      <c r="D4" s="150" t="s">
        <v>209</v>
      </c>
      <c r="E4" s="151" t="s">
        <v>210</v>
      </c>
      <c r="F4" s="152"/>
      <c r="G4" s="153" t="s">
        <v>211</v>
      </c>
      <c r="H4" s="154"/>
      <c r="I4" s="155"/>
    </row>
    <row r="5" spans="1:9" ht="19.5" customHeight="1">
      <c r="A5" s="156" t="s">
        <v>212</v>
      </c>
      <c r="B5" s="145" t="s">
        <v>213</v>
      </c>
      <c r="C5" s="157"/>
      <c r="D5" s="158"/>
      <c r="E5" s="159" t="s">
        <v>214</v>
      </c>
      <c r="F5" s="160" t="s">
        <v>215</v>
      </c>
      <c r="G5" s="161"/>
      <c r="H5" s="162"/>
      <c r="I5" s="163"/>
    </row>
    <row r="6" spans="1:9" ht="27" customHeight="1">
      <c r="A6" s="159">
        <v>4110</v>
      </c>
      <c r="B6" s="164" t="s">
        <v>216</v>
      </c>
      <c r="C6" s="58">
        <f>SUM(C7:C11)</f>
        <v>905910000</v>
      </c>
      <c r="D6" s="58">
        <f>SUM(D7:D11)</f>
        <v>929213220</v>
      </c>
      <c r="E6" s="165">
        <f>SUM(E7:E11)</f>
        <v>23303220</v>
      </c>
      <c r="F6" s="166">
        <f aca="true" t="shared" si="0" ref="F6:F14">E6/C6</f>
        <v>0.02572354869689042</v>
      </c>
      <c r="G6" s="167"/>
      <c r="H6" s="168"/>
      <c r="I6" s="169"/>
    </row>
    <row r="7" spans="1:9" ht="26.25" customHeight="1">
      <c r="A7" s="159">
        <v>4111</v>
      </c>
      <c r="B7" s="164" t="s">
        <v>217</v>
      </c>
      <c r="C7" s="58">
        <v>502826952</v>
      </c>
      <c r="D7" s="58">
        <v>526377002</v>
      </c>
      <c r="E7" s="170">
        <f aca="true" t="shared" si="1" ref="E7:E15">+D7-C7</f>
        <v>23550050</v>
      </c>
      <c r="F7" s="166">
        <f t="shared" si="0"/>
        <v>0.04683529772286351</v>
      </c>
      <c r="G7" s="171"/>
      <c r="H7" s="168"/>
      <c r="I7" s="169"/>
    </row>
    <row r="8" spans="1:9" ht="26.25" customHeight="1">
      <c r="A8" s="159">
        <v>4112</v>
      </c>
      <c r="B8" s="164" t="s">
        <v>218</v>
      </c>
      <c r="C8" s="58">
        <v>148422310</v>
      </c>
      <c r="D8" s="58">
        <v>157898584</v>
      </c>
      <c r="E8" s="170">
        <f t="shared" si="1"/>
        <v>9476274</v>
      </c>
      <c r="F8" s="166">
        <f t="shared" si="0"/>
        <v>0.06384669528455661</v>
      </c>
      <c r="G8" s="171"/>
      <c r="H8" s="168"/>
      <c r="I8" s="169"/>
    </row>
    <row r="9" spans="1:9" ht="51.75" customHeight="1">
      <c r="A9" s="159">
        <v>4113</v>
      </c>
      <c r="B9" s="164" t="s">
        <v>219</v>
      </c>
      <c r="C9" s="58">
        <v>207414738</v>
      </c>
      <c r="D9" s="58">
        <v>188037719</v>
      </c>
      <c r="E9" s="170">
        <f t="shared" si="1"/>
        <v>-19377019</v>
      </c>
      <c r="F9" s="166">
        <f t="shared" si="0"/>
        <v>-0.09342161114896282</v>
      </c>
      <c r="G9" s="172"/>
      <c r="H9" s="173"/>
      <c r="I9" s="174"/>
    </row>
    <row r="10" spans="1:9" ht="24.75" customHeight="1">
      <c r="A10" s="159">
        <v>4115</v>
      </c>
      <c r="B10" s="164" t="s">
        <v>220</v>
      </c>
      <c r="C10" s="58">
        <v>4334000</v>
      </c>
      <c r="D10" s="58">
        <v>4580000</v>
      </c>
      <c r="E10" s="170">
        <f t="shared" si="1"/>
        <v>246000</v>
      </c>
      <c r="F10" s="166">
        <f t="shared" si="0"/>
        <v>0.05676049838486387</v>
      </c>
      <c r="G10" s="171"/>
      <c r="H10" s="168"/>
      <c r="I10" s="169"/>
    </row>
    <row r="11" spans="1:9" ht="36.75" customHeight="1">
      <c r="A11" s="159">
        <v>4114</v>
      </c>
      <c r="B11" s="164" t="s">
        <v>221</v>
      </c>
      <c r="C11" s="58">
        <v>42912000</v>
      </c>
      <c r="D11" s="58">
        <v>52319915</v>
      </c>
      <c r="E11" s="170">
        <f t="shared" si="1"/>
        <v>9407915</v>
      </c>
      <c r="F11" s="166">
        <f t="shared" si="0"/>
        <v>0.2192373928038777</v>
      </c>
      <c r="G11" s="175" t="s">
        <v>222</v>
      </c>
      <c r="H11" s="176"/>
      <c r="I11" s="177"/>
    </row>
    <row r="12" spans="1:9" ht="35.25" customHeight="1">
      <c r="A12" s="159">
        <v>4121</v>
      </c>
      <c r="B12" s="164" t="s">
        <v>223</v>
      </c>
      <c r="C12" s="58">
        <f>SUM(C13)</f>
        <v>24000000</v>
      </c>
      <c r="D12" s="58">
        <f>SUM(D13:D13)</f>
        <v>15018855</v>
      </c>
      <c r="E12" s="170">
        <f t="shared" si="1"/>
        <v>-8981145</v>
      </c>
      <c r="F12" s="166">
        <f t="shared" si="0"/>
        <v>-0.374214375</v>
      </c>
      <c r="G12" s="175"/>
      <c r="H12" s="178"/>
      <c r="I12" s="179"/>
    </row>
    <row r="13" spans="1:9" ht="55.5" customHeight="1">
      <c r="A13" s="159">
        <v>412101</v>
      </c>
      <c r="B13" s="164" t="s">
        <v>224</v>
      </c>
      <c r="C13" s="58">
        <v>24000000</v>
      </c>
      <c r="D13" s="58">
        <v>15018855</v>
      </c>
      <c r="E13" s="170">
        <f t="shared" si="1"/>
        <v>-8981145</v>
      </c>
      <c r="F13" s="166">
        <f t="shared" si="0"/>
        <v>-0.374214375</v>
      </c>
      <c r="G13" s="175" t="s">
        <v>225</v>
      </c>
      <c r="H13" s="178"/>
      <c r="I13" s="179"/>
    </row>
    <row r="14" spans="1:9" ht="65.25" customHeight="1">
      <c r="A14" s="159">
        <v>4131</v>
      </c>
      <c r="B14" s="164" t="s">
        <v>226</v>
      </c>
      <c r="C14" s="58">
        <v>15200000</v>
      </c>
      <c r="D14" s="58">
        <v>22832269</v>
      </c>
      <c r="E14" s="170">
        <f t="shared" si="1"/>
        <v>7632269</v>
      </c>
      <c r="F14" s="166">
        <f t="shared" si="0"/>
        <v>0.5021229605263158</v>
      </c>
      <c r="G14" s="172" t="s">
        <v>227</v>
      </c>
      <c r="H14" s="180"/>
      <c r="I14" s="181"/>
    </row>
    <row r="15" spans="1:9" ht="41.25" customHeight="1">
      <c r="A15" s="159">
        <v>4141</v>
      </c>
      <c r="B15" s="164" t="s">
        <v>228</v>
      </c>
      <c r="C15" s="58">
        <v>0</v>
      </c>
      <c r="D15" s="58">
        <v>296884</v>
      </c>
      <c r="E15" s="170">
        <f t="shared" si="1"/>
        <v>296884</v>
      </c>
      <c r="F15" s="182" t="s">
        <v>54</v>
      </c>
      <c r="G15" s="183" t="s">
        <v>229</v>
      </c>
      <c r="H15" s="184"/>
      <c r="I15" s="185"/>
    </row>
    <row r="16" spans="1:9" ht="31.5" customHeight="1">
      <c r="A16" s="159">
        <v>415</v>
      </c>
      <c r="B16" s="164" t="s">
        <v>230</v>
      </c>
      <c r="C16" s="58">
        <f>SUM(C17:C18)</f>
        <v>86569000</v>
      </c>
      <c r="D16" s="58">
        <f>SUM(D17:D18)</f>
        <v>118086435</v>
      </c>
      <c r="E16" s="170">
        <f>SUM(E17:E18)</f>
        <v>31517435</v>
      </c>
      <c r="F16" s="166">
        <f aca="true" t="shared" si="2" ref="F16:F25">E16/C16</f>
        <v>0.3640729937968557</v>
      </c>
      <c r="G16" s="175"/>
      <c r="H16" s="186"/>
      <c r="I16" s="187"/>
    </row>
    <row r="17" spans="1:9" ht="155.25" customHeight="1">
      <c r="A17" s="159">
        <v>4151</v>
      </c>
      <c r="B17" s="164" t="s">
        <v>231</v>
      </c>
      <c r="C17" s="58">
        <v>85129000</v>
      </c>
      <c r="D17" s="58">
        <v>116362394</v>
      </c>
      <c r="E17" s="170">
        <f>+D17-C17</f>
        <v>31233394</v>
      </c>
      <c r="F17" s="166">
        <f t="shared" si="2"/>
        <v>0.3668948771863877</v>
      </c>
      <c r="G17" s="175" t="s">
        <v>232</v>
      </c>
      <c r="H17" s="186"/>
      <c r="I17" s="187"/>
    </row>
    <row r="18" spans="1:9" ht="35.25" customHeight="1">
      <c r="A18" s="159">
        <v>4152</v>
      </c>
      <c r="B18" s="164" t="s">
        <v>233</v>
      </c>
      <c r="C18" s="58">
        <v>1440000</v>
      </c>
      <c r="D18" s="58">
        <v>1724041</v>
      </c>
      <c r="E18" s="170">
        <f>+D18-C18</f>
        <v>284041</v>
      </c>
      <c r="F18" s="166">
        <f t="shared" si="2"/>
        <v>0.19725069444444446</v>
      </c>
      <c r="G18" s="175"/>
      <c r="H18" s="186"/>
      <c r="I18" s="187"/>
    </row>
    <row r="19" spans="1:9" ht="30" customHeight="1">
      <c r="A19" s="159">
        <v>417</v>
      </c>
      <c r="B19" s="164" t="s">
        <v>234</v>
      </c>
      <c r="C19" s="58">
        <f>SUM(C20:C21)</f>
        <v>3540000</v>
      </c>
      <c r="D19" s="58">
        <f>SUM(D20+D21)</f>
        <v>5023271</v>
      </c>
      <c r="E19" s="170">
        <f>SUM(E20+E21)</f>
        <v>1483271</v>
      </c>
      <c r="F19" s="166">
        <f t="shared" si="2"/>
        <v>0.41900310734463275</v>
      </c>
      <c r="G19" s="188"/>
      <c r="H19" s="178"/>
      <c r="I19" s="179"/>
    </row>
    <row r="20" spans="1:9" ht="39" customHeight="1">
      <c r="A20" s="159">
        <v>4171</v>
      </c>
      <c r="B20" s="164" t="s">
        <v>235</v>
      </c>
      <c r="C20" s="58">
        <v>2400000</v>
      </c>
      <c r="D20" s="58">
        <v>4476642</v>
      </c>
      <c r="E20" s="170">
        <f>+D20-C20</f>
        <v>2076642</v>
      </c>
      <c r="F20" s="166">
        <f t="shared" si="2"/>
        <v>0.8652675</v>
      </c>
      <c r="G20" s="183" t="s">
        <v>236</v>
      </c>
      <c r="H20" s="189"/>
      <c r="I20" s="190"/>
    </row>
    <row r="21" spans="1:9" ht="43.5" customHeight="1">
      <c r="A21" s="159">
        <v>4173</v>
      </c>
      <c r="B21" s="164" t="s">
        <v>237</v>
      </c>
      <c r="C21" s="58">
        <v>1140000</v>
      </c>
      <c r="D21" s="58">
        <v>546629</v>
      </c>
      <c r="E21" s="170">
        <f>+D21-C21</f>
        <v>-593371</v>
      </c>
      <c r="F21" s="166">
        <f t="shared" si="2"/>
        <v>-0.5205008771929824</v>
      </c>
      <c r="G21" s="183" t="s">
        <v>238</v>
      </c>
      <c r="H21" s="189"/>
      <c r="I21" s="190"/>
    </row>
    <row r="22" spans="1:9" ht="27" customHeight="1">
      <c r="A22" s="159">
        <v>4190</v>
      </c>
      <c r="B22" s="164" t="s">
        <v>239</v>
      </c>
      <c r="C22" s="58">
        <f>SUM(C23:C25)</f>
        <v>36101969</v>
      </c>
      <c r="D22" s="58">
        <f>SUM(D23:D25)</f>
        <v>64359560</v>
      </c>
      <c r="E22" s="170">
        <f>SUM(E23:E25)</f>
        <v>28257591</v>
      </c>
      <c r="F22" s="166">
        <f t="shared" si="2"/>
        <v>0.7827160618303118</v>
      </c>
      <c r="G22" s="191"/>
      <c r="H22" s="192"/>
      <c r="I22" s="193"/>
    </row>
    <row r="23" spans="1:9" ht="28.5" customHeight="1">
      <c r="A23" s="159">
        <v>4191</v>
      </c>
      <c r="B23" s="164" t="s">
        <v>240</v>
      </c>
      <c r="C23" s="58">
        <v>13195969</v>
      </c>
      <c r="D23" s="58">
        <v>13130637</v>
      </c>
      <c r="E23" s="170">
        <f>+D23-C23</f>
        <v>-65332</v>
      </c>
      <c r="F23" s="166">
        <f t="shared" si="2"/>
        <v>-0.004950905841018572</v>
      </c>
      <c r="G23" s="191"/>
      <c r="H23" s="192"/>
      <c r="I23" s="193"/>
    </row>
    <row r="24" spans="1:9" ht="63" customHeight="1">
      <c r="A24" s="159">
        <v>4192</v>
      </c>
      <c r="B24" s="164" t="s">
        <v>241</v>
      </c>
      <c r="C24" s="58">
        <v>16156000</v>
      </c>
      <c r="D24" s="58">
        <v>44112673</v>
      </c>
      <c r="E24" s="170">
        <f>+D24-C24</f>
        <v>27956673</v>
      </c>
      <c r="F24" s="166">
        <f t="shared" si="2"/>
        <v>1.7304204629858877</v>
      </c>
      <c r="G24" s="194" t="s">
        <v>242</v>
      </c>
      <c r="H24" s="195"/>
      <c r="I24" s="196"/>
    </row>
    <row r="25" spans="1:9" ht="24" customHeight="1">
      <c r="A25" s="159">
        <v>4193</v>
      </c>
      <c r="B25" s="197" t="s">
        <v>243</v>
      </c>
      <c r="C25" s="58">
        <v>6750000</v>
      </c>
      <c r="D25" s="58">
        <v>7116250</v>
      </c>
      <c r="E25" s="58">
        <f>+D25-C25</f>
        <v>366250</v>
      </c>
      <c r="F25" s="166">
        <f t="shared" si="2"/>
        <v>0.05425925925925926</v>
      </c>
      <c r="G25" s="188"/>
      <c r="H25" s="198"/>
      <c r="I25" s="199"/>
    </row>
    <row r="26" spans="1:9" ht="30" customHeight="1">
      <c r="A26" s="159"/>
      <c r="B26" s="164" t="s">
        <v>244</v>
      </c>
      <c r="C26" s="58">
        <f>SUM(C6+C12+C14+C16+C19+C22)</f>
        <v>1071320969</v>
      </c>
      <c r="D26" s="58">
        <f>SUM(D6+D12+D14+D16+D19+D22+D15)</f>
        <v>1154830494</v>
      </c>
      <c r="E26" s="58">
        <f>SUM(E6+E12+E14+E16+E19+E22+E15)</f>
        <v>83509525</v>
      </c>
      <c r="F26" s="200">
        <f>+E26/C26</f>
        <v>0.07795005177388627</v>
      </c>
      <c r="G26" s="171"/>
      <c r="H26" s="168"/>
      <c r="I26" s="169"/>
    </row>
    <row r="27" spans="1:9" s="9" customFormat="1" ht="16.5" hidden="1">
      <c r="A27" s="9" t="s">
        <v>71</v>
      </c>
      <c r="C27" s="87" t="s">
        <v>69</v>
      </c>
      <c r="D27" s="87"/>
      <c r="G27" s="9" t="s">
        <v>70</v>
      </c>
      <c r="I27" s="66"/>
    </row>
    <row r="28" spans="3:9" s="9" customFormat="1" ht="16.5">
      <c r="C28" s="64"/>
      <c r="D28" s="64"/>
      <c r="E28" s="64"/>
      <c r="I28" s="66"/>
    </row>
  </sheetData>
  <mergeCells count="25">
    <mergeCell ref="G9:I9"/>
    <mergeCell ref="G14:I14"/>
    <mergeCell ref="G25:I25"/>
    <mergeCell ref="G4:I5"/>
    <mergeCell ref="G12:I12"/>
    <mergeCell ref="G16:I16"/>
    <mergeCell ref="G19:I19"/>
    <mergeCell ref="G15:I15"/>
    <mergeCell ref="A1:I1"/>
    <mergeCell ref="A2:I2"/>
    <mergeCell ref="A3:I3"/>
    <mergeCell ref="A4:B4"/>
    <mergeCell ref="D4:D5"/>
    <mergeCell ref="C4:C5"/>
    <mergeCell ref="E4:F4"/>
    <mergeCell ref="C27:D27"/>
    <mergeCell ref="G20:I20"/>
    <mergeCell ref="G21:I21"/>
    <mergeCell ref="G11:I11"/>
    <mergeCell ref="G13:I13"/>
    <mergeCell ref="G17:I17"/>
    <mergeCell ref="G18:I18"/>
    <mergeCell ref="G23:I23"/>
    <mergeCell ref="G24:I24"/>
    <mergeCell ref="G22:I22"/>
  </mergeCells>
  <printOptions horizontalCentered="1"/>
  <pageMargins left="0.11811023622047245" right="0.1968503937007874" top="0" bottom="0.2755905511811024" header="0.15748031496062992" footer="0.15748031496062992"/>
  <pageSetup firstPageNumber="14" useFirstPageNumber="1" horizontalDpi="600" verticalDpi="600" orientation="landscape" paperSize="9" scale="95" r:id="rId1"/>
  <headerFooter alignWithMargins="0">
    <oddHeader>&amp;R全&amp;"Times New Roman,標準"2&amp;"全真楷書,標準"頁第&amp;"Times New Roman,標準"&amp;P-13&amp;"全真楷書,標準"頁</oddHeader>
    <oddFooter>&amp;C一&amp;"Times New Roman,標準"&amp;P&amp;"全真楷書,標準"一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3"/>
  <sheetViews>
    <sheetView showGridLines="0" zoomScale="75" zoomScaleNormal="75" workbookViewId="0" topLeftCell="A25">
      <selection activeCell="E41" sqref="E41"/>
    </sheetView>
  </sheetViews>
  <sheetFormatPr defaultColWidth="8.796875" defaultRowHeight="15"/>
  <cols>
    <col min="1" max="1" width="4" style="67" customWidth="1"/>
    <col min="2" max="2" width="12.5" style="67" customWidth="1"/>
    <col min="3" max="3" width="19.3984375" style="67" customWidth="1"/>
    <col min="4" max="4" width="15" style="67" customWidth="1"/>
    <col min="5" max="5" width="15.5" style="67" customWidth="1"/>
    <col min="6" max="6" width="13.09765625" style="67" customWidth="1"/>
    <col min="7" max="7" width="13" style="67" customWidth="1"/>
    <col min="8" max="9" width="9" style="67" customWidth="1"/>
    <col min="10" max="10" width="29.59765625" style="67" customWidth="1"/>
    <col min="11" max="16384" width="9" style="67" customWidth="1"/>
  </cols>
  <sheetData>
    <row r="1" spans="2:10" s="202" customFormat="1" ht="21" customHeight="1">
      <c r="B1" s="201" t="s">
        <v>245</v>
      </c>
      <c r="C1" s="201"/>
      <c r="D1" s="201"/>
      <c r="E1" s="201"/>
      <c r="F1" s="201"/>
      <c r="G1" s="201"/>
      <c r="H1" s="201"/>
      <c r="I1" s="201"/>
      <c r="J1" s="201"/>
    </row>
    <row r="2" spans="2:10" s="202" customFormat="1" ht="18.75" customHeight="1">
      <c r="B2" s="201" t="s">
        <v>246</v>
      </c>
      <c r="C2" s="201"/>
      <c r="D2" s="201"/>
      <c r="E2" s="201"/>
      <c r="F2" s="201"/>
      <c r="G2" s="201"/>
      <c r="H2" s="201"/>
      <c r="I2" s="201"/>
      <c r="J2" s="201"/>
    </row>
    <row r="3" spans="2:10" s="202" customFormat="1" ht="18.75" customHeight="1">
      <c r="B3" s="203" t="s">
        <v>247</v>
      </c>
      <c r="C3" s="203"/>
      <c r="D3" s="203"/>
      <c r="E3" s="203"/>
      <c r="F3" s="203"/>
      <c r="G3" s="203"/>
      <c r="H3" s="203"/>
      <c r="I3" s="203"/>
      <c r="J3" s="203"/>
    </row>
    <row r="4" spans="2:10" s="213" customFormat="1" ht="15" customHeight="1">
      <c r="B4" s="204" t="s">
        <v>248</v>
      </c>
      <c r="C4" s="205"/>
      <c r="D4" s="206" t="s">
        <v>249</v>
      </c>
      <c r="E4" s="207" t="s">
        <v>250</v>
      </c>
      <c r="F4" s="208" t="s">
        <v>251</v>
      </c>
      <c r="G4" s="209"/>
      <c r="H4" s="210" t="s">
        <v>252</v>
      </c>
      <c r="I4" s="211"/>
      <c r="J4" s="212"/>
    </row>
    <row r="5" spans="2:10" s="213" customFormat="1" ht="15" customHeight="1">
      <c r="B5" s="214"/>
      <c r="C5" s="215"/>
      <c r="D5" s="216"/>
      <c r="E5" s="217"/>
      <c r="F5" s="218" t="s">
        <v>253</v>
      </c>
      <c r="G5" s="219" t="s">
        <v>83</v>
      </c>
      <c r="H5" s="220"/>
      <c r="I5" s="221"/>
      <c r="J5" s="222"/>
    </row>
    <row r="6" spans="2:10" s="213" customFormat="1" ht="40.5" customHeight="1">
      <c r="B6" s="223" t="s">
        <v>254</v>
      </c>
      <c r="C6" s="224"/>
      <c r="D6" s="58">
        <f>SUM(D7:D7)</f>
        <v>2810000</v>
      </c>
      <c r="E6" s="58">
        <f>SUM(E7:E7)</f>
        <v>1581552</v>
      </c>
      <c r="F6" s="170">
        <f aca="true" t="shared" si="0" ref="F6:F31">E6-D6</f>
        <v>-1228448</v>
      </c>
      <c r="G6" s="166">
        <f aca="true" t="shared" si="1" ref="G6:G26">F6/D6</f>
        <v>-0.4371701067615658</v>
      </c>
      <c r="H6" s="225"/>
      <c r="I6" s="198"/>
      <c r="J6" s="199"/>
    </row>
    <row r="7" spans="2:10" s="213" customFormat="1" ht="37.5" customHeight="1">
      <c r="B7" s="223" t="s">
        <v>255</v>
      </c>
      <c r="C7" s="224"/>
      <c r="D7" s="58">
        <v>2810000</v>
      </c>
      <c r="E7" s="58">
        <v>1581552</v>
      </c>
      <c r="F7" s="170">
        <f t="shared" si="0"/>
        <v>-1228448</v>
      </c>
      <c r="G7" s="166">
        <f t="shared" si="1"/>
        <v>-0.4371701067615658</v>
      </c>
      <c r="H7" s="226" t="s">
        <v>256</v>
      </c>
      <c r="I7" s="180"/>
      <c r="J7" s="181"/>
    </row>
    <row r="8" spans="2:10" s="213" customFormat="1" ht="26.25" customHeight="1">
      <c r="B8" s="223" t="s">
        <v>257</v>
      </c>
      <c r="C8" s="224"/>
      <c r="D8" s="58">
        <f>SUM(D9:D12)</f>
        <v>182101370</v>
      </c>
      <c r="E8" s="58">
        <f>SUM(E9:E12)</f>
        <v>153267236</v>
      </c>
      <c r="F8" s="170">
        <f t="shared" si="0"/>
        <v>-28834134</v>
      </c>
      <c r="G8" s="166">
        <f t="shared" si="1"/>
        <v>-0.15834111517118185</v>
      </c>
      <c r="H8" s="227"/>
      <c r="I8" s="228"/>
      <c r="J8" s="229"/>
    </row>
    <row r="9" spans="2:10" s="213" customFormat="1" ht="76.5" customHeight="1">
      <c r="B9" s="223" t="s">
        <v>258</v>
      </c>
      <c r="C9" s="224"/>
      <c r="D9" s="58">
        <v>83980663</v>
      </c>
      <c r="E9" s="58">
        <v>67709714</v>
      </c>
      <c r="F9" s="170">
        <f t="shared" si="0"/>
        <v>-16270949</v>
      </c>
      <c r="G9" s="166">
        <f t="shared" si="1"/>
        <v>-0.19374637468627748</v>
      </c>
      <c r="H9" s="230" t="s">
        <v>259</v>
      </c>
      <c r="I9" s="231"/>
      <c r="J9" s="232"/>
    </row>
    <row r="10" spans="2:10" s="213" customFormat="1" ht="34.5" customHeight="1">
      <c r="B10" s="223" t="s">
        <v>260</v>
      </c>
      <c r="C10" s="224"/>
      <c r="D10" s="38">
        <v>55314507</v>
      </c>
      <c r="E10" s="58">
        <v>56646631</v>
      </c>
      <c r="F10" s="170">
        <f t="shared" si="0"/>
        <v>1332124</v>
      </c>
      <c r="G10" s="166">
        <f t="shared" si="1"/>
        <v>0.024082723904598844</v>
      </c>
      <c r="H10" s="233"/>
      <c r="I10" s="234"/>
      <c r="J10" s="235"/>
    </row>
    <row r="11" spans="2:11" s="213" customFormat="1" ht="53.25" customHeight="1">
      <c r="B11" s="223" t="s">
        <v>261</v>
      </c>
      <c r="C11" s="224"/>
      <c r="D11" s="58">
        <v>34906200</v>
      </c>
      <c r="E11" s="58">
        <v>21273231</v>
      </c>
      <c r="F11" s="170">
        <f t="shared" si="0"/>
        <v>-13632969</v>
      </c>
      <c r="G11" s="166">
        <f t="shared" si="1"/>
        <v>-0.3905601010708699</v>
      </c>
      <c r="H11" s="226" t="s">
        <v>262</v>
      </c>
      <c r="I11" s="236"/>
      <c r="J11" s="237"/>
      <c r="K11" s="238"/>
    </row>
    <row r="12" spans="2:10" s="213" customFormat="1" ht="26.25" customHeight="1">
      <c r="B12" s="223" t="s">
        <v>263</v>
      </c>
      <c r="C12" s="224"/>
      <c r="D12" s="58">
        <v>7900000</v>
      </c>
      <c r="E12" s="58">
        <v>7637660</v>
      </c>
      <c r="F12" s="170">
        <f t="shared" si="0"/>
        <v>-262340</v>
      </c>
      <c r="G12" s="166">
        <f t="shared" si="1"/>
        <v>-0.03320759493670886</v>
      </c>
      <c r="H12" s="227"/>
      <c r="I12" s="228"/>
      <c r="J12" s="229"/>
    </row>
    <row r="13" spans="2:10" s="213" customFormat="1" ht="26.25" customHeight="1">
      <c r="B13" s="239" t="s">
        <v>264</v>
      </c>
      <c r="C13" s="240"/>
      <c r="D13" s="58">
        <f>SUM(D14:D17)</f>
        <v>448465622</v>
      </c>
      <c r="E13" s="58">
        <f>SUM(E14:E17)</f>
        <v>495363178</v>
      </c>
      <c r="F13" s="170">
        <f t="shared" si="0"/>
        <v>46897556</v>
      </c>
      <c r="G13" s="166">
        <f t="shared" si="1"/>
        <v>0.10457335791058696</v>
      </c>
      <c r="H13" s="227"/>
      <c r="I13" s="228"/>
      <c r="J13" s="229"/>
    </row>
    <row r="14" spans="2:10" s="213" customFormat="1" ht="26.25" customHeight="1">
      <c r="B14" s="223" t="s">
        <v>265</v>
      </c>
      <c r="C14" s="224"/>
      <c r="D14" s="58">
        <v>334275599</v>
      </c>
      <c r="E14" s="58">
        <v>315787145</v>
      </c>
      <c r="F14" s="170">
        <f t="shared" si="0"/>
        <v>-18488454</v>
      </c>
      <c r="G14" s="166">
        <f t="shared" si="1"/>
        <v>-0.05530901464333327</v>
      </c>
      <c r="H14" s="241"/>
      <c r="I14" s="228"/>
      <c r="J14" s="229"/>
    </row>
    <row r="15" spans="2:10" s="213" customFormat="1" ht="68.25" customHeight="1">
      <c r="B15" s="223" t="s">
        <v>260</v>
      </c>
      <c r="C15" s="224"/>
      <c r="D15" s="58">
        <v>74299723</v>
      </c>
      <c r="E15" s="58">
        <v>136830903</v>
      </c>
      <c r="F15" s="170">
        <f t="shared" si="0"/>
        <v>62531180</v>
      </c>
      <c r="G15" s="166">
        <f t="shared" si="1"/>
        <v>0.8416071753053508</v>
      </c>
      <c r="H15" s="233" t="s">
        <v>266</v>
      </c>
      <c r="I15" s="234"/>
      <c r="J15" s="235"/>
    </row>
    <row r="16" spans="2:10" s="213" customFormat="1" ht="35.25" customHeight="1">
      <c r="B16" s="223" t="s">
        <v>261</v>
      </c>
      <c r="C16" s="224"/>
      <c r="D16" s="58">
        <v>28090300</v>
      </c>
      <c r="E16" s="58">
        <v>30994884</v>
      </c>
      <c r="F16" s="170">
        <f t="shared" si="0"/>
        <v>2904584</v>
      </c>
      <c r="G16" s="166">
        <f t="shared" si="1"/>
        <v>0.10340167246344824</v>
      </c>
      <c r="H16" s="226"/>
      <c r="I16" s="236"/>
      <c r="J16" s="237"/>
    </row>
    <row r="17" spans="2:10" s="213" customFormat="1" ht="26.25" customHeight="1">
      <c r="B17" s="223" t="s">
        <v>263</v>
      </c>
      <c r="C17" s="224"/>
      <c r="D17" s="242">
        <v>11800000</v>
      </c>
      <c r="E17" s="242">
        <v>11750246</v>
      </c>
      <c r="F17" s="170">
        <f t="shared" si="0"/>
        <v>-49754</v>
      </c>
      <c r="G17" s="166">
        <f t="shared" si="1"/>
        <v>-0.004216440677966102</v>
      </c>
      <c r="H17" s="227"/>
      <c r="I17" s="228"/>
      <c r="J17" s="229"/>
    </row>
    <row r="18" spans="2:10" s="213" customFormat="1" ht="26.25" customHeight="1">
      <c r="B18" s="223" t="s">
        <v>267</v>
      </c>
      <c r="C18" s="224"/>
      <c r="D18" s="243">
        <v>30500000</v>
      </c>
      <c r="E18" s="242">
        <v>31888420</v>
      </c>
      <c r="F18" s="170">
        <f t="shared" si="0"/>
        <v>1388420</v>
      </c>
      <c r="G18" s="166">
        <f t="shared" si="1"/>
        <v>0.04552196721311475</v>
      </c>
      <c r="H18" s="227"/>
      <c r="I18" s="228"/>
      <c r="J18" s="229"/>
    </row>
    <row r="19" spans="2:10" s="213" customFormat="1" ht="26.25" customHeight="1">
      <c r="B19" s="244" t="s">
        <v>268</v>
      </c>
      <c r="C19" s="245"/>
      <c r="D19" s="242">
        <f>D20+D21+D22+D23</f>
        <v>14119880</v>
      </c>
      <c r="E19" s="242">
        <f>E20+E21+E22+E23</f>
        <v>12629323</v>
      </c>
      <c r="F19" s="170">
        <f t="shared" si="0"/>
        <v>-1490557</v>
      </c>
      <c r="G19" s="166">
        <f t="shared" si="1"/>
        <v>-0.10556442406026113</v>
      </c>
      <c r="H19" s="246"/>
      <c r="I19" s="178"/>
      <c r="J19" s="179"/>
    </row>
    <row r="20" spans="2:10" s="213" customFormat="1" ht="36.75" customHeight="1">
      <c r="B20" s="247" t="s">
        <v>265</v>
      </c>
      <c r="C20" s="248"/>
      <c r="D20" s="249">
        <v>7560000</v>
      </c>
      <c r="E20" s="249">
        <v>8831077</v>
      </c>
      <c r="F20" s="51">
        <f t="shared" si="0"/>
        <v>1271077</v>
      </c>
      <c r="G20" s="250">
        <f t="shared" si="1"/>
        <v>0.1681318783068783</v>
      </c>
      <c r="H20" s="251"/>
      <c r="I20" s="252"/>
      <c r="J20" s="253"/>
    </row>
    <row r="21" spans="2:10" s="213" customFormat="1" ht="33.75" customHeight="1">
      <c r="B21" s="223" t="s">
        <v>260</v>
      </c>
      <c r="C21" s="224"/>
      <c r="D21" s="242">
        <v>2637480</v>
      </c>
      <c r="E21" s="242">
        <v>2087199</v>
      </c>
      <c r="F21" s="170">
        <f t="shared" si="0"/>
        <v>-550281</v>
      </c>
      <c r="G21" s="166">
        <f t="shared" si="1"/>
        <v>-0.20863892806770098</v>
      </c>
      <c r="H21" s="254" t="s">
        <v>269</v>
      </c>
      <c r="I21" s="255"/>
      <c r="J21" s="256"/>
    </row>
    <row r="22" spans="2:10" s="213" customFormat="1" ht="39" customHeight="1">
      <c r="B22" s="257" t="s">
        <v>270</v>
      </c>
      <c r="C22" s="224"/>
      <c r="D22" s="249">
        <v>3702400</v>
      </c>
      <c r="E22" s="242">
        <v>1515209</v>
      </c>
      <c r="F22" s="170">
        <f t="shared" si="0"/>
        <v>-2187191</v>
      </c>
      <c r="G22" s="166">
        <f t="shared" si="1"/>
        <v>-0.5907495138288678</v>
      </c>
      <c r="H22" s="254" t="s">
        <v>271</v>
      </c>
      <c r="I22" s="255"/>
      <c r="J22" s="256"/>
    </row>
    <row r="23" spans="2:10" s="213" customFormat="1" ht="44.25" customHeight="1">
      <c r="B23" s="257" t="s">
        <v>272</v>
      </c>
      <c r="C23" s="224"/>
      <c r="D23" s="58">
        <v>220000</v>
      </c>
      <c r="E23" s="58">
        <v>195838</v>
      </c>
      <c r="F23" s="170">
        <f t="shared" si="0"/>
        <v>-24162</v>
      </c>
      <c r="G23" s="166">
        <f t="shared" si="1"/>
        <v>-0.10982727272727273</v>
      </c>
      <c r="H23" s="258"/>
      <c r="I23" s="186"/>
      <c r="J23" s="187"/>
    </row>
    <row r="24" spans="2:10" s="213" customFormat="1" ht="41.25" customHeight="1">
      <c r="B24" s="223" t="s">
        <v>273</v>
      </c>
      <c r="C24" s="224"/>
      <c r="D24" s="242">
        <f>SUM(D25:D27)</f>
        <v>16200000</v>
      </c>
      <c r="E24" s="242">
        <f>SUM(E25:E27)</f>
        <v>20109209</v>
      </c>
      <c r="F24" s="170">
        <f t="shared" si="0"/>
        <v>3909209</v>
      </c>
      <c r="G24" s="166">
        <f t="shared" si="1"/>
        <v>0.2413091975308642</v>
      </c>
      <c r="H24" s="188"/>
      <c r="I24" s="198"/>
      <c r="J24" s="199"/>
    </row>
    <row r="25" spans="2:10" s="213" customFormat="1" ht="47.25" customHeight="1">
      <c r="B25" s="223" t="s">
        <v>274</v>
      </c>
      <c r="C25" s="224"/>
      <c r="D25" s="58">
        <v>11200000</v>
      </c>
      <c r="E25" s="58">
        <v>15839486</v>
      </c>
      <c r="F25" s="170">
        <f t="shared" si="0"/>
        <v>4639486</v>
      </c>
      <c r="G25" s="166">
        <f t="shared" si="1"/>
        <v>0.4142398214285714</v>
      </c>
      <c r="H25" s="172" t="s">
        <v>275</v>
      </c>
      <c r="I25" s="180"/>
      <c r="J25" s="181"/>
    </row>
    <row r="26" spans="2:10" s="213" customFormat="1" ht="57" customHeight="1">
      <c r="B26" s="223" t="s">
        <v>276</v>
      </c>
      <c r="C26" s="224"/>
      <c r="D26" s="58">
        <v>5000000</v>
      </c>
      <c r="E26" s="58">
        <v>4003223</v>
      </c>
      <c r="F26" s="170">
        <f t="shared" si="0"/>
        <v>-996777</v>
      </c>
      <c r="G26" s="166">
        <f t="shared" si="1"/>
        <v>-0.1993554</v>
      </c>
      <c r="H26" s="225" t="s">
        <v>277</v>
      </c>
      <c r="I26" s="198"/>
      <c r="J26" s="199"/>
    </row>
    <row r="27" spans="2:10" s="213" customFormat="1" ht="29.25" customHeight="1">
      <c r="B27" s="223" t="s">
        <v>278</v>
      </c>
      <c r="C27" s="224"/>
      <c r="D27" s="58">
        <v>0</v>
      </c>
      <c r="E27" s="58">
        <v>266500</v>
      </c>
      <c r="F27" s="170">
        <f t="shared" si="0"/>
        <v>266500</v>
      </c>
      <c r="G27" s="259" t="s">
        <v>279</v>
      </c>
      <c r="H27" s="225"/>
      <c r="I27" s="178"/>
      <c r="J27" s="179"/>
    </row>
    <row r="28" spans="2:10" s="213" customFormat="1" ht="26.25" customHeight="1">
      <c r="B28" s="260" t="s">
        <v>280</v>
      </c>
      <c r="C28" s="224"/>
      <c r="D28" s="58">
        <f>SUM(D29)</f>
        <v>14821000</v>
      </c>
      <c r="E28" s="58">
        <f>SUM(E29)</f>
        <v>11661005</v>
      </c>
      <c r="F28" s="170">
        <f t="shared" si="0"/>
        <v>-3159995</v>
      </c>
      <c r="G28" s="166">
        <f>F28/D28</f>
        <v>-0.2132106470548546</v>
      </c>
      <c r="H28" s="227"/>
      <c r="I28" s="228"/>
      <c r="J28" s="229"/>
    </row>
    <row r="29" spans="2:10" s="213" customFormat="1" ht="46.5" customHeight="1">
      <c r="B29" s="223" t="s">
        <v>281</v>
      </c>
      <c r="C29" s="224"/>
      <c r="D29" s="58">
        <v>14821000</v>
      </c>
      <c r="E29" s="58">
        <v>11661005</v>
      </c>
      <c r="F29" s="170">
        <f t="shared" si="0"/>
        <v>-3159995</v>
      </c>
      <c r="G29" s="166">
        <f>F29/D29</f>
        <v>-0.2132106470548546</v>
      </c>
      <c r="H29" s="183" t="s">
        <v>282</v>
      </c>
      <c r="I29" s="189"/>
      <c r="J29" s="190"/>
    </row>
    <row r="30" spans="2:10" s="213" customFormat="1" ht="26.25" customHeight="1">
      <c r="B30" s="260" t="s">
        <v>283</v>
      </c>
      <c r="C30" s="224"/>
      <c r="D30" s="58">
        <f>SUM(D31)</f>
        <v>4430000</v>
      </c>
      <c r="E30" s="58">
        <f>SUM(E31)</f>
        <v>4046563</v>
      </c>
      <c r="F30" s="170">
        <f t="shared" si="0"/>
        <v>-383437</v>
      </c>
      <c r="G30" s="166">
        <f>F30/D30</f>
        <v>-0.08655462753950338</v>
      </c>
      <c r="H30" s="227"/>
      <c r="I30" s="228"/>
      <c r="J30" s="229"/>
    </row>
    <row r="31" spans="2:11" s="213" customFormat="1" ht="36" customHeight="1">
      <c r="B31" s="223" t="s">
        <v>284</v>
      </c>
      <c r="C31" s="224"/>
      <c r="D31" s="38">
        <v>4430000</v>
      </c>
      <c r="E31" s="58">
        <v>4046563</v>
      </c>
      <c r="F31" s="170">
        <f t="shared" si="0"/>
        <v>-383437</v>
      </c>
      <c r="G31" s="166">
        <f>F31/D31</f>
        <v>-0.08655462753950338</v>
      </c>
      <c r="H31" s="188"/>
      <c r="I31" s="198"/>
      <c r="J31" s="199"/>
      <c r="K31" s="238"/>
    </row>
    <row r="32" spans="2:10" s="213" customFormat="1" ht="26.25" customHeight="1">
      <c r="B32" s="261" t="s">
        <v>285</v>
      </c>
      <c r="C32" s="262"/>
      <c r="D32" s="242">
        <f>D30+D28+D24+D19+D18+D13+D8+D6</f>
        <v>713447872</v>
      </c>
      <c r="E32" s="242">
        <f>E30+E28+E24+E19+E18+E13+E8+E6</f>
        <v>730546486</v>
      </c>
      <c r="F32" s="263">
        <f>F30+F28+F24+F19+F18+F13+F8+F6</f>
        <v>17098614</v>
      </c>
      <c r="G32" s="264">
        <f>F32/D32</f>
        <v>0.023966171420579975</v>
      </c>
      <c r="H32" s="227"/>
      <c r="I32" s="228"/>
      <c r="J32" s="229"/>
    </row>
    <row r="33" spans="2:9" s="9" customFormat="1" ht="16.5" hidden="1">
      <c r="B33" s="9" t="s">
        <v>106</v>
      </c>
      <c r="E33" s="265" t="s">
        <v>104</v>
      </c>
      <c r="F33" s="265"/>
      <c r="I33" s="266" t="s">
        <v>105</v>
      </c>
    </row>
  </sheetData>
  <mergeCells count="29">
    <mergeCell ref="E33:F33"/>
    <mergeCell ref="B32:C32"/>
    <mergeCell ref="H22:J22"/>
    <mergeCell ref="H27:J27"/>
    <mergeCell ref="H29:J29"/>
    <mergeCell ref="H31:J31"/>
    <mergeCell ref="H23:J23"/>
    <mergeCell ref="H24:J24"/>
    <mergeCell ref="H25:J25"/>
    <mergeCell ref="H26:J26"/>
    <mergeCell ref="B13:C13"/>
    <mergeCell ref="H15:J15"/>
    <mergeCell ref="H16:J16"/>
    <mergeCell ref="H19:J19"/>
    <mergeCell ref="H21:J21"/>
    <mergeCell ref="H7:J7"/>
    <mergeCell ref="H6:J6"/>
    <mergeCell ref="H11:J11"/>
    <mergeCell ref="H20:J20"/>
    <mergeCell ref="H10:J10"/>
    <mergeCell ref="H9:J9"/>
    <mergeCell ref="B1:J1"/>
    <mergeCell ref="B2:J2"/>
    <mergeCell ref="B3:J3"/>
    <mergeCell ref="B4:C5"/>
    <mergeCell ref="D4:D5"/>
    <mergeCell ref="E4:E5"/>
    <mergeCell ref="F4:G4"/>
    <mergeCell ref="H4:J5"/>
  </mergeCells>
  <printOptions horizontalCentered="1"/>
  <pageMargins left="0.35433070866141736" right="0.15748031496062992" top="0.1968503937007874" bottom="0.31496062992125984" header="0.5118110236220472" footer="0.15748031496062992"/>
  <pageSetup firstPageNumber="16" useFirstPageNumber="1" horizontalDpi="600" verticalDpi="600" orientation="landscape" paperSize="9" scale="93" r:id="rId1"/>
  <headerFooter alignWithMargins="0">
    <oddHeader>&amp;R全&amp;"Times New Roman,標準"2&amp;"全真楷書,標準"頁第&amp;"Times New Roman,標準"&amp;P-15&amp;"全真楷書,標準"頁</oddHeader>
    <oddFooter>&amp;C&amp;"細明體,標準"一&amp;"Times New Roman,標準"&amp;P&amp;"細明體,標準"一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cp:lastPrinted>2005-02-17T10:41:44Z</cp:lastPrinted>
  <dcterms:created xsi:type="dcterms:W3CDTF">2005-02-17T10:37:43Z</dcterms:created>
  <dcterms:modified xsi:type="dcterms:W3CDTF">2005-02-17T10:41:48Z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_AdHocReviewCycle">
    <vt:i4>336753701</vt:i4>
  </property>
  <property fmtid="{D5CDD505-2E9C-101B-9397-08002B2CF9AE}" pid="4" name="_EmailSubje">
    <vt:lpwstr>92學年度決算書</vt:lpwstr>
  </property>
  <property fmtid="{D5CDD505-2E9C-101B-9397-08002B2CF9AE}" pid="5" name="_AuthorEma">
    <vt:lpwstr>sun@mail.stu.edu.tw</vt:lpwstr>
  </property>
  <property fmtid="{D5CDD505-2E9C-101B-9397-08002B2CF9AE}" pid="6" name="_AuthorEmailDisplayNa">
    <vt:lpwstr>sunsun</vt:lpwstr>
  </property>
</Properties>
</file>