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85" windowHeight="7935" tabRatio="846" activeTab="0"/>
  </bookViews>
  <sheets>
    <sheet name="平衡表" sheetId="1" r:id="rId1"/>
    <sheet name="收支餘絀表" sheetId="2" r:id="rId2"/>
    <sheet name="現金流量表" sheetId="3" r:id="rId3"/>
    <sheet name="收支概況表" sheetId="4" r:id="rId4"/>
    <sheet name="固定資產變動表" sheetId="5" r:id="rId5"/>
    <sheet name="收入明細表" sheetId="6" r:id="rId6"/>
    <sheet name="支出明細表" sheetId="7" r:id="rId7"/>
  </sheets>
  <definedNames>
    <definedName name="_xlnm.Print_Titles" localSheetId="6">'支出明細表'!$1:$5</definedName>
    <definedName name="_xlnm.Print_Titles" localSheetId="0">'平衡表'!$1:$5</definedName>
    <definedName name="_xlnm.Print_Titles" localSheetId="5">'收入明細表'!$1:$5</definedName>
    <definedName name="_xlnm.Print_Titles" localSheetId="4">'固定資產變動表'!$1:$5</definedName>
  </definedNames>
  <calcPr fullCalcOnLoad="1"/>
</workbook>
</file>

<file path=xl/sharedStrings.xml><?xml version="1.0" encoding="utf-8"?>
<sst xmlns="http://schemas.openxmlformats.org/spreadsheetml/2006/main" count="414" uniqueCount="305">
  <si>
    <t>樹德科技大學</t>
  </si>
  <si>
    <t>平衡表</t>
  </si>
  <si>
    <t>民國96年及97年7月31日</t>
  </si>
  <si>
    <t xml:space="preserve">    資        產      </t>
  </si>
  <si>
    <t>金                                  額</t>
  </si>
  <si>
    <t>負債、權益基金及餘絀</t>
  </si>
  <si>
    <t>97年7月31日</t>
  </si>
  <si>
    <t>96年7月31日</t>
  </si>
  <si>
    <t>增(減)</t>
  </si>
  <si>
    <t>流動資產</t>
  </si>
  <si>
    <t>流動負債</t>
  </si>
  <si>
    <t xml:space="preserve">         零用金</t>
  </si>
  <si>
    <t xml:space="preserve">         一年內到期長期借款</t>
  </si>
  <si>
    <t xml:space="preserve">    庫存現金</t>
  </si>
  <si>
    <t xml:space="preserve">        應付款項</t>
  </si>
  <si>
    <t xml:space="preserve">    活期儲蓄存款</t>
  </si>
  <si>
    <t xml:space="preserve">        預收款項</t>
  </si>
  <si>
    <t xml:space="preserve">    支票存款</t>
  </si>
  <si>
    <t xml:space="preserve">        代收款項</t>
  </si>
  <si>
    <t xml:space="preserve">    應收票據</t>
  </si>
  <si>
    <t>合計</t>
  </si>
  <si>
    <t xml:space="preserve">    應收利息</t>
  </si>
  <si>
    <t>長期負債</t>
  </si>
  <si>
    <t xml:space="preserve">    應收帳款</t>
  </si>
  <si>
    <t xml:space="preserve">    長期銀行借款</t>
  </si>
  <si>
    <t xml:space="preserve">    其他應收款</t>
  </si>
  <si>
    <t>其他負債</t>
  </si>
  <si>
    <t xml:space="preserve">    預付款</t>
  </si>
  <si>
    <t xml:space="preserve">         存入保證金</t>
  </si>
  <si>
    <t>合       計</t>
  </si>
  <si>
    <t xml:space="preserve">         應付退休金</t>
  </si>
  <si>
    <t>長期投資及基金</t>
  </si>
  <si>
    <t xml:space="preserve">                    合計</t>
  </si>
  <si>
    <t xml:space="preserve">    特種基金</t>
  </si>
  <si>
    <t>-</t>
  </si>
  <si>
    <t xml:space="preserve">    退休基金</t>
  </si>
  <si>
    <t>負債總計</t>
  </si>
  <si>
    <t xml:space="preserve">    外界捐贈獎學基金</t>
  </si>
  <si>
    <t xml:space="preserve">    離職儲金</t>
  </si>
  <si>
    <t>權益基金及餘絀</t>
  </si>
  <si>
    <t>指定用途權益基金</t>
  </si>
  <si>
    <t>未指定用途權益基金</t>
  </si>
  <si>
    <t>固定資產</t>
  </si>
  <si>
    <t xml:space="preserve">    土地</t>
  </si>
  <si>
    <t>餘絀</t>
  </si>
  <si>
    <t xml:space="preserve">    土地改良物</t>
  </si>
  <si>
    <t xml:space="preserve">    累積餘絀</t>
  </si>
  <si>
    <t xml:space="preserve">    建築物</t>
  </si>
  <si>
    <t xml:space="preserve">    本期餘絀</t>
  </si>
  <si>
    <t xml:space="preserve">    機械設備</t>
  </si>
  <si>
    <t>　合計</t>
  </si>
  <si>
    <t xml:space="preserve">    儀器設備</t>
  </si>
  <si>
    <t>權益基金及餘絀總計</t>
  </si>
  <si>
    <t xml:space="preserve">    圖書及博物</t>
  </si>
  <si>
    <t xml:space="preserve">    事務設備</t>
  </si>
  <si>
    <t xml:space="preserve">    電信設備</t>
  </si>
  <si>
    <t xml:space="preserve">    陸運設備</t>
  </si>
  <si>
    <t xml:space="preserve">    什項設備</t>
  </si>
  <si>
    <t xml:space="preserve">    預付工程款</t>
  </si>
  <si>
    <t xml:space="preserve">    預付設備款</t>
  </si>
  <si>
    <t>　預付土地款</t>
  </si>
  <si>
    <t>其他資產</t>
  </si>
  <si>
    <t xml:space="preserve">    遞延費用</t>
  </si>
  <si>
    <t xml:space="preserve">    存出保證金</t>
  </si>
  <si>
    <t>資產總計</t>
  </si>
  <si>
    <t>負債、權益基金及餘絀總計</t>
  </si>
  <si>
    <t>製表</t>
  </si>
  <si>
    <t>主辦會計人員</t>
  </si>
  <si>
    <t>校長</t>
  </si>
  <si>
    <t>董事長</t>
  </si>
  <si>
    <t>收支餘絀表</t>
  </si>
  <si>
    <t>中華民國95及96學年度</t>
  </si>
  <si>
    <t xml:space="preserve">                全1頁第1頁</t>
  </si>
  <si>
    <t xml:space="preserve">  單位:元</t>
  </si>
  <si>
    <t>科         目</t>
  </si>
  <si>
    <t>本年度預算數</t>
  </si>
  <si>
    <t>本年度決算數</t>
  </si>
  <si>
    <t>上年度決算數</t>
  </si>
  <si>
    <t>本年度決算與本年度預算比較</t>
  </si>
  <si>
    <t>本年度決算與上年度決算比較</t>
  </si>
  <si>
    <t>差   異</t>
  </si>
  <si>
    <t>%</t>
  </si>
  <si>
    <t>各項收入</t>
  </si>
  <si>
    <t xml:space="preserve">    學雜費收入</t>
  </si>
  <si>
    <t xml:space="preserve">    推廣教育收入</t>
  </si>
  <si>
    <t xml:space="preserve">    建教合作收入</t>
  </si>
  <si>
    <t xml:space="preserve">    其他教學活動收入</t>
  </si>
  <si>
    <t xml:space="preserve">    補助及捐贈收入</t>
  </si>
  <si>
    <t xml:space="preserve">    財務收入</t>
  </si>
  <si>
    <t xml:space="preserve">    其他收入</t>
  </si>
  <si>
    <t xml:space="preserve">    合計</t>
  </si>
  <si>
    <t>各項支出</t>
  </si>
  <si>
    <t xml:space="preserve">    董事會支出</t>
  </si>
  <si>
    <t xml:space="preserve">    行政管理支出</t>
  </si>
  <si>
    <t xml:space="preserve">    教學研究及訓輔支出</t>
  </si>
  <si>
    <t xml:space="preserve">    獎助學金支出</t>
  </si>
  <si>
    <t xml:space="preserve">    推廣教育及其他教學支出</t>
  </si>
  <si>
    <t xml:space="preserve">    建教合作支出</t>
  </si>
  <si>
    <t xml:space="preserve">    財務支出</t>
  </si>
  <si>
    <t xml:space="preserve">    其他支出</t>
  </si>
  <si>
    <t>本年度純餘(絀)</t>
  </si>
  <si>
    <t xml:space="preserve">                                                                               現金流量表                    單位：元</t>
  </si>
  <si>
    <t>項　         目</t>
  </si>
  <si>
    <t>96學年度</t>
  </si>
  <si>
    <t>95學年度</t>
  </si>
  <si>
    <t>營運活動現金流量：</t>
  </si>
  <si>
    <t>　本期餘（絀）</t>
  </si>
  <si>
    <t>　調整加項：</t>
  </si>
  <si>
    <t xml:space="preserve">      預付款項及其他減少數</t>
  </si>
  <si>
    <t xml:space="preserve">      應付款項增加數</t>
  </si>
  <si>
    <t xml:space="preserve">      預收款項增加數</t>
  </si>
  <si>
    <t xml:space="preserve">      固定資產報廢</t>
  </si>
  <si>
    <t xml:space="preserve">      遞延費用攤銷</t>
  </si>
  <si>
    <t>　調整減項：</t>
  </si>
  <si>
    <t xml:space="preserve">      應收款項增加數</t>
  </si>
  <si>
    <t xml:space="preserve">      預付款項及其他增加數</t>
  </si>
  <si>
    <t xml:space="preserve">      應付款項減少數</t>
  </si>
  <si>
    <t xml:space="preserve">      預收款項減少數</t>
  </si>
  <si>
    <t xml:space="preserve">      受贈固定資產</t>
  </si>
  <si>
    <t>　　　營運活動淨現金流入（出）</t>
  </si>
  <si>
    <t>投資活動現金流量：</t>
  </si>
  <si>
    <t>　出售長短期投資收現數</t>
  </si>
  <si>
    <t>　出售固定資產收現數</t>
  </si>
  <si>
    <t>　沖減作業基金收現數</t>
  </si>
  <si>
    <t>　收回存出保證金收現數</t>
  </si>
  <si>
    <t xml:space="preserve">    以學生就學補助基金撥付獎金數</t>
  </si>
  <si>
    <t>　　減：購置長短期投資付現數</t>
  </si>
  <si>
    <t>　　　　購置固定資產付現數</t>
  </si>
  <si>
    <t xml:space="preserve">                提撥特種基金</t>
  </si>
  <si>
    <t xml:space="preserve">                提撥學生就學補助基金</t>
  </si>
  <si>
    <t>　　　　支付存出保證金付現數</t>
  </si>
  <si>
    <t>　　　　　投資活動淨現金流入（出）</t>
  </si>
  <si>
    <t>理財活動現金流量：</t>
  </si>
  <si>
    <t>　舉借長短期銀行借款收現數</t>
  </si>
  <si>
    <t>　舉借其他借款收現數</t>
  </si>
  <si>
    <t>　增加代收款項收現數</t>
  </si>
  <si>
    <t>　減少應收款項收現數（理財部分）</t>
  </si>
  <si>
    <t>　收取存入保證金收現數</t>
  </si>
  <si>
    <t>　其他理財活動收現數</t>
  </si>
  <si>
    <t>　　減：償還長短期銀行借款付現數</t>
  </si>
  <si>
    <t>　　　　償還其他借款付現數</t>
  </si>
  <si>
    <t>　　　　減少代收款項付現數</t>
  </si>
  <si>
    <t>　　　　增加應收款項付現數（理財部分）</t>
  </si>
  <si>
    <t>　　　　退回存入保證金付現數</t>
  </si>
  <si>
    <t>　　　　其他理財活動付現數</t>
  </si>
  <si>
    <t>　　　　　理財活動淨現金流入（出）</t>
  </si>
  <si>
    <t>本期現金及銀行存款淨流入（出）</t>
  </si>
  <si>
    <t>加：期初現金及銀行存款餘額</t>
  </si>
  <si>
    <t>　　學生就學基金轉列銀行存款</t>
  </si>
  <si>
    <t>減：銀行存款轉列特種基金數</t>
  </si>
  <si>
    <t>　　銀行存款轉列學生就學基金</t>
  </si>
  <si>
    <t>　　　期末現金及銀行存款餘額</t>
  </si>
  <si>
    <t>附註：</t>
  </si>
  <si>
    <t>1.減少應收款項收現數(理財部分)指與理財活動有關之應收款項現金收入，如收回貸放予附屬機構之資金。</t>
  </si>
  <si>
    <t>2.增加應收款項付現數(理財部分)指與理財活動有關之應收款項現金支付，如貸放予附屬機構之資金。</t>
  </si>
  <si>
    <t xml:space="preserve">                                                                             現金收支概況表                    　　   單位：元</t>
  </si>
  <si>
    <t>項　　目</t>
  </si>
  <si>
    <t>96學年</t>
  </si>
  <si>
    <t>經常收入%</t>
  </si>
  <si>
    <t>95學年</t>
  </si>
  <si>
    <t>經常門現金收入</t>
  </si>
  <si>
    <t>　學雜費收入</t>
  </si>
  <si>
    <t>　推廣教育收入</t>
  </si>
  <si>
    <t>　建教合作收入</t>
  </si>
  <si>
    <t>　其他教學活動收入</t>
  </si>
  <si>
    <t>　補助及捐贈收入</t>
  </si>
  <si>
    <t>　作業收益</t>
  </si>
  <si>
    <t>　財務收入</t>
  </si>
  <si>
    <t>　其他收入</t>
  </si>
  <si>
    <t>　減：不產生現金流入之收入</t>
  </si>
  <si>
    <t>　應收預收項目調整增（減）數</t>
  </si>
  <si>
    <t>經常門現金支出</t>
  </si>
  <si>
    <t>　董事會支出</t>
  </si>
  <si>
    <t>　行政管理支出</t>
  </si>
  <si>
    <t>　教學研究及訓導支出</t>
  </si>
  <si>
    <t>　獎助學金支出</t>
  </si>
  <si>
    <t>　推廣教育及其他教學</t>
  </si>
  <si>
    <t>　建教合作支出</t>
  </si>
  <si>
    <t>　作業損失</t>
  </si>
  <si>
    <t>　財務支出</t>
  </si>
  <si>
    <t>　其他支出</t>
  </si>
  <si>
    <t>　減：不產生現金流出之支出</t>
  </si>
  <si>
    <t>　應付預付項目調整增（減）數</t>
  </si>
  <si>
    <t>　　經常門現金餘絀</t>
  </si>
  <si>
    <t>出售資產現金收入</t>
  </si>
  <si>
    <t>購置動產及其他資產現金支出</t>
  </si>
  <si>
    <t>　機械儀器設備</t>
  </si>
  <si>
    <t>　圖書博物</t>
  </si>
  <si>
    <t>　其他設備</t>
  </si>
  <si>
    <t>　運輸設備</t>
  </si>
  <si>
    <t>　應付租賃款減少數</t>
  </si>
  <si>
    <t>　　扣減不動產支出前現金餘絀</t>
  </si>
  <si>
    <t>購置不動產現金支出</t>
  </si>
  <si>
    <t>　土地</t>
  </si>
  <si>
    <t>　土地改良物</t>
  </si>
  <si>
    <t>　建築物</t>
  </si>
  <si>
    <t xml:space="preserve">    預付土地、工程及設備款</t>
  </si>
  <si>
    <t>　土地權利金</t>
  </si>
  <si>
    <t>　　本期現金餘絀</t>
  </si>
  <si>
    <t>結存金額</t>
  </si>
  <si>
    <t>樹德科技大學</t>
  </si>
  <si>
    <t>固定資產變動表</t>
  </si>
  <si>
    <t>97 年7月31 日</t>
  </si>
  <si>
    <t>科 　　 目</t>
  </si>
  <si>
    <t>上年度底止</t>
  </si>
  <si>
    <t>本年度增加金額及預，決算數之差異比較</t>
  </si>
  <si>
    <t>本年度減少金額及預，決算數之差異比較</t>
  </si>
  <si>
    <t>本年度底止</t>
  </si>
  <si>
    <t>備　註</t>
  </si>
  <si>
    <t>決算數</t>
  </si>
  <si>
    <t>預算數</t>
  </si>
  <si>
    <t>差異金額</t>
  </si>
  <si>
    <t>差異％</t>
  </si>
  <si>
    <t>土地</t>
  </si>
  <si>
    <t>-</t>
  </si>
  <si>
    <t>預算原編與許家土地交換之相關費用支出1,200萬元,本年度尚未執行。(土地交換核准文號94.03.22台技(三)字第0940034234號)</t>
  </si>
  <si>
    <t>土地改良物</t>
  </si>
  <si>
    <t>增加數為因應用電量增加台電埋設引進管線2,776,862元及96年度永續校園局部改造計畫之蓄水槽建置965,000元。</t>
  </si>
  <si>
    <r>
      <t>建築物</t>
    </r>
  </si>
  <si>
    <t>增加數為建置表演藝術系排練場及教師研究室完工轉入；減少數為報廢二宿空調冰水主機11台。</t>
  </si>
  <si>
    <t>機械及儀器設備</t>
  </si>
  <si>
    <t>圖書及博物</t>
  </si>
  <si>
    <t>增加數為圖書館及各系所購置圖書、期刊及視聽教材。                           減少數為圖書遺失損失之報廢。</t>
  </si>
  <si>
    <t>其他設備</t>
  </si>
  <si>
    <t>預算數與實際數差異主要為本學年度於預算外之重點發展計畫補助2,991,546元、文化創意數位內容研發中心計畫案3,998,251元、提昇大學教學卓越計畫7,500,000元、教育部補助校隊購置重量訓練器材983,000元,及文化創意人才培育計畫1,100,000元。                                減少數為本學年度報廢數。</t>
  </si>
  <si>
    <t>預付設備及工程款</t>
  </si>
  <si>
    <t>增加數為土地交換案之相關規費。                                                      減少數為表演藝術系教師研究室完工轉至建築物所致。</t>
  </si>
  <si>
    <t>合　　計</t>
  </si>
  <si>
    <t>製表</t>
  </si>
  <si>
    <t>覆核</t>
  </si>
  <si>
    <t>主辦總務人員</t>
  </si>
  <si>
    <t>主辦會計人員</t>
  </si>
  <si>
    <t>校長</t>
  </si>
  <si>
    <t>董事長</t>
  </si>
  <si>
    <t>中華民國96學年度</t>
  </si>
  <si>
    <t>收入明細表</t>
  </si>
  <si>
    <t>科       目       名       稱</t>
  </si>
  <si>
    <t>實際數</t>
  </si>
  <si>
    <t>比較</t>
  </si>
  <si>
    <t>說明</t>
  </si>
  <si>
    <t>編   號</t>
  </si>
  <si>
    <t xml:space="preserve">         名            稱     </t>
  </si>
  <si>
    <t>差異</t>
  </si>
  <si>
    <t>%</t>
  </si>
  <si>
    <t>學雜費收入</t>
  </si>
  <si>
    <t xml:space="preserve">  學費收入</t>
  </si>
  <si>
    <t xml:space="preserve">  雜費收入</t>
  </si>
  <si>
    <t xml:space="preserve">  學分學雜費收入</t>
  </si>
  <si>
    <t xml:space="preserve">  電腦使用收入</t>
  </si>
  <si>
    <t xml:space="preserve">  寄宿費收入</t>
  </si>
  <si>
    <t>推廣教育收入</t>
  </si>
  <si>
    <t xml:space="preserve">  推廣教育收入</t>
  </si>
  <si>
    <t>建教合作收入</t>
  </si>
  <si>
    <t>建教合作收入實際數較預算數減少,係因育成中心預算收入以96年度計畫書金額預估,而育成中心實際執行時,計畫收入集中於96年1月-7月,入帳年度為95學年度,致96學年度收入較預算數低。</t>
  </si>
  <si>
    <t>其他教學活動收入</t>
  </si>
  <si>
    <t>為產碩專班學生之學雜費收入</t>
  </si>
  <si>
    <t>補助及捐贈收入</t>
  </si>
  <si>
    <t xml:space="preserve">  補助收入</t>
  </si>
  <si>
    <t>實際數較預算數增加有:軍訓教官薪資12,749,253元、教育部身心障礙學生補助3,502,474元、教育部技術研發中心補助10,337,140元、教育部補助學生工讀助學金3,462,606元、教育部重點發展特色補助案2,989,622元、教育部離島及偏遠地區中小學在職教師遠距教學計畫4,580,000元、產碩專班計畫6,795,680元、人力扎根計畫1,500,000元及產學攜手專班計畫2,000,000元。</t>
  </si>
  <si>
    <t xml:space="preserve">  捐贈收入</t>
  </si>
  <si>
    <t>預算數與實際數差異主要係因廠商及教師捐贈增加所致。</t>
  </si>
  <si>
    <t>財務收入</t>
  </si>
  <si>
    <t xml:space="preserve">  利息收入</t>
  </si>
  <si>
    <t>因本學年資金流出時點未如預期，致活儲餘額高於預期,實際利息收入較預算數高。</t>
  </si>
  <si>
    <t xml:space="preserve">  基金收益</t>
  </si>
  <si>
    <t>原估算數僅以活儲利息計算，實際已將部份本金轉存定存，利率較活儲高，故利息收入較預算數高。</t>
  </si>
  <si>
    <t>其他收入</t>
  </si>
  <si>
    <t xml:space="preserve">  退休撫卹收入</t>
  </si>
  <si>
    <t xml:space="preserve">  雜項收入</t>
  </si>
  <si>
    <t>預算數未估列教師離職違約金1,776,740及各系所接受委託之研究計畫案經費增加25,536,131元。</t>
  </si>
  <si>
    <t xml:space="preserve">        合    計</t>
  </si>
  <si>
    <t xml:space="preserve">  樹德科技大學</t>
  </si>
  <si>
    <t>支出明細表</t>
  </si>
  <si>
    <t>支    出    科    目</t>
  </si>
  <si>
    <t>備                         註</t>
  </si>
  <si>
    <t>董事會支出</t>
  </si>
  <si>
    <t>業務費</t>
  </si>
  <si>
    <t>配合實際開會情況支用經費</t>
  </si>
  <si>
    <t>行政管理支出</t>
  </si>
  <si>
    <t>人事費</t>
  </si>
  <si>
    <t>維護及報廢</t>
  </si>
  <si>
    <t>退休撫卹費</t>
  </si>
  <si>
    <t>教學研究及訓輔支出</t>
  </si>
  <si>
    <t>預算數未估列到各類補助計畫經常門經費及各系所承接之研究計畫案經常門經費67,308,962元及教學卓越計畫經常門經費23,750,000元等。</t>
  </si>
  <si>
    <t>因編列預算時原歸類於行政-維護費,配合實際支用狀況重分類於教學維護約4,000,000元，而實際報廢數較預算數增加約10,000,000元。</t>
  </si>
  <si>
    <t>獎助學金支出</t>
  </si>
  <si>
    <t>因96學年度共同助學金19,450,000元直接於學雜費收入扣除,為免虛增支出及收入,將其以淨額表達。</t>
  </si>
  <si>
    <t>推廣教育及其他教學支出</t>
  </si>
  <si>
    <t>因預算數未估列的職訓局委辦課程費用增加約7,300,000元,但相關水電費、郵電費、廣告費及辦公費等較預算數減少2,435,345元,故業務費實際數較預算數增加。</t>
  </si>
  <si>
    <t xml:space="preserve">      維護及報廢 </t>
  </si>
  <si>
    <t>因本學年度未如預期新增市區辦公室,故無辦公室清潔費180,000元，辦公室設備維修費亦較預算數減少97,110元,另未如預期發生資產報廢50,000元。</t>
  </si>
  <si>
    <t xml:space="preserve">     退休撫卹費</t>
  </si>
  <si>
    <t>建教合作支出</t>
  </si>
  <si>
    <t>國科會</t>
  </si>
  <si>
    <t xml:space="preserve">   育成中心</t>
  </si>
  <si>
    <t>配合實際收入數較預算數減少,中心實際支出亦相對減少。</t>
  </si>
  <si>
    <t>其他</t>
  </si>
  <si>
    <t>本項目為國科會補助提升產業技術及人才培育研究計畫中屬廠商配合款項目</t>
  </si>
  <si>
    <t>財務支出</t>
  </si>
  <si>
    <t>利息支出</t>
  </si>
  <si>
    <t>因96年10月提早清償貸款本金48,780,000元，96年3月提早清償貸款本金40,052,941元，故借款利息較預算數低。</t>
  </si>
  <si>
    <t>其他支出</t>
  </si>
  <si>
    <t>試務費支出</t>
  </si>
  <si>
    <t>二技在職專班、進修專校及碩士班甄試入學考試支出較預算數為低</t>
  </si>
  <si>
    <t>合      計</t>
  </si>
</sst>
</file>

<file path=xl/styles.xml><?xml version="1.0" encoding="utf-8"?>
<styleSheet xmlns="http://schemas.openxmlformats.org/spreadsheetml/2006/main">
  <numFmts count="52">
    <numFmt numFmtId="5" formatCode="&quot;NT$&quot;#,##0;\-&quot;NT$&quot;#,##0"/>
    <numFmt numFmtId="6" formatCode="&quot;NT$&quot;#,##0;[Red]\-&quot;NT$&quot;#,##0"/>
    <numFmt numFmtId="7" formatCode="&quot;NT$&quot;#,##0.00;\-&quot;NT$&quot;#,##0.00"/>
    <numFmt numFmtId="8" formatCode="&quot;NT$&quot;#,##0.00;[Red]\-&quot;NT$&quot;#,##0.00"/>
    <numFmt numFmtId="42" formatCode="_-&quot;NT$&quot;* #,##0_-;\-&quot;NT$&quot;* #,##0_-;_-&quot;NT$&quot;* &quot;-&quot;_-;_-@_-"/>
    <numFmt numFmtId="41" formatCode="_-* #,##0_-;\-* #,##0_-;_-* &quot;-&quot;_-;_-@_-"/>
    <numFmt numFmtId="44" formatCode="_-&quot;NT$&quot;* #,##0.00_-;\-&quot;NT$&quot;* #,##0.00_-;_-&quot;N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_-* #,##0.0_-;\-* #,##0.0_-;_-* &quot;-&quot;??_-;_-@_-"/>
    <numFmt numFmtId="183" formatCode="_-* #,##0_-;\-* #,##0_-;_-* &quot;-&quot;??_-;_-@_-"/>
    <numFmt numFmtId="184" formatCode="0_);\(0\)"/>
    <numFmt numFmtId="185" formatCode="#,##0_);\(#,##0\)"/>
    <numFmt numFmtId="186" formatCode="#,##0.00_);\(#,##0.00\)"/>
    <numFmt numFmtId="187" formatCode="0.00_);\(0.00\)"/>
    <numFmt numFmtId="188" formatCode="_-* #,##0.000_-;\-* #,##0.000_-;_-* &quot;-&quot;??_-;_-@_-"/>
    <numFmt numFmtId="189" formatCode="0.0%"/>
    <numFmt numFmtId="190" formatCode="#,##0_);[Red]\(#,##0\)"/>
    <numFmt numFmtId="191" formatCode="0.00_ "/>
    <numFmt numFmtId="192" formatCode="0_ "/>
    <numFmt numFmtId="193" formatCode="#,##0;[Red]#,##0"/>
    <numFmt numFmtId="194" formatCode="0.00_);[Red]\(0.00\)"/>
    <numFmt numFmtId="195" formatCode="0.0_);[Red]\(0.0\)"/>
    <numFmt numFmtId="196" formatCode="0_);[Red]\(0\)"/>
    <numFmt numFmtId="197" formatCode="0;[Red]0"/>
    <numFmt numFmtId="198" formatCode="_-&quot;$&quot;* #,##0.0_-;\-&quot;$&quot;* #,##0.0_-;_-&quot;$&quot;* &quot;-&quot;??_-;_-@_-"/>
    <numFmt numFmtId="199" formatCode="_-&quot;$&quot;* #,##0_-;\-&quot;$&quot;* #,##0_-;_-&quot;$&quot;* &quot;-&quot;??_-;_-@_-"/>
    <numFmt numFmtId="200" formatCode="0.0_);\(0.0\)"/>
    <numFmt numFmtId="201" formatCode="#,###,_-;\(#,###,\);_-* &quot;-&quot;??_-;_-@_-"/>
    <numFmt numFmtId="202" formatCode="_-* #,##0.0_-;\-* #,##0.0_-;_-* &quot;-&quot;?_-;_-@_-"/>
    <numFmt numFmtId="203" formatCode="#,##0_ "/>
    <numFmt numFmtId="204" formatCode="0.000%"/>
    <numFmt numFmtId="205" formatCode="0.0"/>
    <numFmt numFmtId="206" formatCode="_-* #,##0.0000_-;\-* #,##0.0000_-;_-* &quot;-&quot;??_-;_-@_-"/>
    <numFmt numFmtId="207" formatCode="_-* #,##0.0000_-;\-* #,##0.0000_-;_-* &quot;-&quot;????_-;_-@_-"/>
    <numFmt numFmtId="208" formatCode="_-* #,##0.000_-;\-* #,##0.000_-;_-* &quot;-&quot;???_-;_-@_-"/>
    <numFmt numFmtId="209" formatCode="m&quot;月&quot;d&quot;日&quot;"/>
    <numFmt numFmtId="210" formatCode="[DBNum1][$-404]e&quot;年&quot;m&quot;月&quot;d&quot;日&quot;"/>
    <numFmt numFmtId="211" formatCode="[$-404]ggge&quot;年&quot;m&quot;月&quot;d&quot;日&quot;"/>
    <numFmt numFmtId="212" formatCode="mmm\-yyyy"/>
    <numFmt numFmtId="213" formatCode="0.0000%"/>
    <numFmt numFmtId="214" formatCode="0.0_ "/>
    <numFmt numFmtId="215" formatCode="#,##0.0_);\(#,##0.0\)"/>
  </numFmts>
  <fonts count="11">
    <font>
      <sz val="12"/>
      <name val="全真楷書"/>
      <family val="3"/>
    </font>
    <font>
      <sz val="12"/>
      <name val="新細明體"/>
      <family val="1"/>
    </font>
    <font>
      <u val="single"/>
      <sz val="12"/>
      <color indexed="36"/>
      <name val="全真楷書"/>
      <family val="3"/>
    </font>
    <font>
      <u val="single"/>
      <sz val="12"/>
      <color indexed="12"/>
      <name val="全真楷書"/>
      <family val="3"/>
    </font>
    <font>
      <sz val="9"/>
      <name val="新細明體"/>
      <family val="1"/>
    </font>
    <font>
      <sz val="14"/>
      <name val="新細明體"/>
      <family val="1"/>
    </font>
    <font>
      <b/>
      <sz val="12"/>
      <name val="新細明體"/>
      <family val="1"/>
    </font>
    <font>
      <sz val="10"/>
      <name val="新細明體"/>
      <family val="1"/>
    </font>
    <font>
      <sz val="12"/>
      <name val="Times New Roman"/>
      <family val="1"/>
    </font>
    <font>
      <sz val="11"/>
      <name val="新細明體"/>
      <family val="1"/>
    </font>
    <font>
      <sz val="12"/>
      <color indexed="8"/>
      <name val="新細明體"/>
      <family val="1"/>
    </font>
  </fonts>
  <fills count="2">
    <fill>
      <patternFill/>
    </fill>
    <fill>
      <patternFill patternType="gray125"/>
    </fill>
  </fills>
  <borders count="36">
    <border>
      <left/>
      <right/>
      <top/>
      <bottom/>
      <diagonal/>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medium"/>
      <right style="thin"/>
      <top>
        <color indexed="63"/>
      </top>
      <bottom>
        <color indexed="63"/>
      </bottom>
    </border>
    <border>
      <left style="thin"/>
      <right style="thin"/>
      <top style="medium"/>
      <bottom>
        <color indexed="63"/>
      </bottom>
    </border>
    <border>
      <left style="medium"/>
      <right style="thin"/>
      <top>
        <color indexed="63"/>
      </top>
      <bottom style="medium"/>
    </border>
    <border>
      <left style="thin"/>
      <right style="thin"/>
      <top>
        <color indexed="63"/>
      </top>
      <bottom style="medium"/>
    </border>
    <border>
      <left style="thin"/>
      <right style="thin"/>
      <top style="thin"/>
      <bottom style="medium"/>
    </border>
    <border>
      <left style="medium"/>
      <right>
        <color indexed="63"/>
      </right>
      <top style="medium"/>
      <bottom style="medium"/>
    </border>
    <border>
      <left style="medium"/>
      <right style="medium"/>
      <top style="medium"/>
      <bottom style="medium"/>
    </border>
    <border>
      <left>
        <color indexed="63"/>
      </left>
      <right style="thin"/>
      <top style="medium"/>
      <bottom>
        <color indexed="63"/>
      </bottom>
    </border>
    <border>
      <left style="thin"/>
      <right style="medium"/>
      <top style="medium"/>
      <bottom style="medium"/>
    </border>
    <border>
      <left style="medium"/>
      <right style="thin"/>
      <top style="medium"/>
      <bottom>
        <color indexed="63"/>
      </bottom>
    </border>
    <border>
      <left style="thin"/>
      <right style="thin"/>
      <top style="medium"/>
      <bottom style="thin"/>
    </border>
    <border>
      <left style="thin"/>
      <right style="medium"/>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181" fontId="0" fillId="0" borderId="0" applyFont="0" applyFill="0" applyBorder="0" applyAlignment="0" applyProtection="0"/>
    <xf numFmtId="180" fontId="0" fillId="0" borderId="0" applyFont="0" applyFill="0" applyBorder="0" applyAlignment="0" applyProtection="0"/>
    <xf numFmtId="0" fontId="3" fillId="0" borderId="0" applyNumberFormat="0" applyFill="0" applyBorder="0" applyAlignment="0" applyProtection="0"/>
  </cellStyleXfs>
  <cellXfs count="305">
    <xf numFmtId="0" fontId="0" fillId="0" borderId="0" xfId="0" applyAlignment="1">
      <alignment/>
    </xf>
    <xf numFmtId="0" fontId="1" fillId="0" borderId="0" xfId="0" applyFont="1" applyAlignment="1">
      <alignment horizontal="center"/>
    </xf>
    <xf numFmtId="0" fontId="5" fillId="0" borderId="0" xfId="16" applyFont="1">
      <alignment/>
      <protection/>
    </xf>
    <xf numFmtId="0" fontId="1" fillId="0" borderId="0" xfId="16" applyFont="1" applyAlignment="1">
      <alignment horizontal="center"/>
      <protection/>
    </xf>
    <xf numFmtId="0" fontId="1" fillId="0" borderId="1" xfId="16" applyFont="1" applyBorder="1" applyAlignment="1">
      <alignment horizontal="center" vertical="center"/>
      <protection/>
    </xf>
    <xf numFmtId="183" fontId="1" fillId="0" borderId="2" xfId="20" applyNumberFormat="1" applyFont="1" applyBorder="1" applyAlignment="1">
      <alignment horizontal="center"/>
    </xf>
    <xf numFmtId="183" fontId="1" fillId="0" borderId="3" xfId="20" applyNumberFormat="1" applyFont="1" applyBorder="1" applyAlignment="1">
      <alignment horizontal="center"/>
    </xf>
    <xf numFmtId="183" fontId="1" fillId="0" borderId="4" xfId="20" applyNumberFormat="1" applyFont="1" applyBorder="1" applyAlignment="1">
      <alignment horizontal="center"/>
    </xf>
    <xf numFmtId="0" fontId="1" fillId="0" borderId="5" xfId="16" applyFont="1" applyBorder="1" applyAlignment="1">
      <alignment horizontal="center" vertical="center"/>
      <protection/>
    </xf>
    <xf numFmtId="0" fontId="1" fillId="0" borderId="0" xfId="16" applyFont="1">
      <alignment/>
      <protection/>
    </xf>
    <xf numFmtId="0" fontId="1" fillId="0" borderId="6" xfId="0" applyFont="1" applyBorder="1" applyAlignment="1">
      <alignment horizontal="center" vertical="center"/>
    </xf>
    <xf numFmtId="183" fontId="1" fillId="0" borderId="5" xfId="20" applyNumberFormat="1" applyFont="1" applyBorder="1" applyAlignment="1" quotePrefix="1">
      <alignment horizontal="center"/>
    </xf>
    <xf numFmtId="203" fontId="1" fillId="0" borderId="5" xfId="20" applyNumberFormat="1" applyFont="1" applyBorder="1" applyAlignment="1">
      <alignment horizontal="center"/>
    </xf>
    <xf numFmtId="0" fontId="1" fillId="0" borderId="2" xfId="0" applyFont="1" applyBorder="1" applyAlignment="1">
      <alignment horizontal="center" vertical="center"/>
    </xf>
    <xf numFmtId="183" fontId="1" fillId="0" borderId="5" xfId="20" applyNumberFormat="1" applyFont="1" applyBorder="1" applyAlignment="1">
      <alignment horizontal="center"/>
    </xf>
    <xf numFmtId="193" fontId="1" fillId="0" borderId="7" xfId="16" applyNumberFormat="1" applyFont="1" applyBorder="1">
      <alignment/>
      <protection/>
    </xf>
    <xf numFmtId="183" fontId="1" fillId="0" borderId="1" xfId="20" applyNumberFormat="1" applyFont="1" applyBorder="1" applyAlignment="1">
      <alignment/>
    </xf>
    <xf numFmtId="183" fontId="1" fillId="0" borderId="8" xfId="20" applyNumberFormat="1" applyFont="1" applyBorder="1" applyAlignment="1">
      <alignment/>
    </xf>
    <xf numFmtId="203" fontId="1" fillId="0" borderId="1" xfId="20" applyNumberFormat="1" applyFont="1" applyBorder="1" applyAlignment="1">
      <alignment/>
    </xf>
    <xf numFmtId="193" fontId="1" fillId="0" borderId="0" xfId="16" applyNumberFormat="1" applyFont="1" applyBorder="1">
      <alignment/>
      <protection/>
    </xf>
    <xf numFmtId="193" fontId="1" fillId="0" borderId="9" xfId="16" applyNumberFormat="1" applyFont="1" applyBorder="1">
      <alignment/>
      <protection/>
    </xf>
    <xf numFmtId="193" fontId="1" fillId="0" borderId="1" xfId="16" applyNumberFormat="1" applyFont="1" applyBorder="1">
      <alignment/>
      <protection/>
    </xf>
    <xf numFmtId="185" fontId="1" fillId="0" borderId="10" xfId="16" applyNumberFormat="1" applyFont="1" applyBorder="1">
      <alignment/>
      <protection/>
    </xf>
    <xf numFmtId="193" fontId="1" fillId="0" borderId="0" xfId="16" applyNumberFormat="1" applyFont="1">
      <alignment/>
      <protection/>
    </xf>
    <xf numFmtId="193" fontId="1" fillId="0" borderId="7" xfId="16" applyNumberFormat="1" applyFont="1" applyBorder="1" applyAlignment="1">
      <alignment horizontal="left"/>
      <protection/>
    </xf>
    <xf numFmtId="203" fontId="1" fillId="0" borderId="9" xfId="20" applyNumberFormat="1" applyFont="1" applyBorder="1" applyAlignment="1">
      <alignment/>
    </xf>
    <xf numFmtId="203" fontId="1" fillId="0" borderId="10" xfId="20" applyNumberFormat="1" applyFont="1" applyBorder="1" applyAlignment="1">
      <alignment/>
    </xf>
    <xf numFmtId="193" fontId="1" fillId="0" borderId="0" xfId="16" applyNumberFormat="1" applyFont="1" applyBorder="1" applyAlignment="1">
      <alignment horizontal="center"/>
      <protection/>
    </xf>
    <xf numFmtId="193" fontId="1" fillId="0" borderId="5" xfId="16" applyNumberFormat="1" applyFont="1" applyBorder="1">
      <alignment/>
      <protection/>
    </xf>
    <xf numFmtId="203" fontId="1" fillId="0" borderId="5" xfId="20" applyNumberFormat="1" applyFont="1" applyBorder="1" applyAlignment="1">
      <alignment/>
    </xf>
    <xf numFmtId="193" fontId="1" fillId="0" borderId="7" xfId="16" applyNumberFormat="1" applyFont="1" applyBorder="1" applyAlignment="1">
      <alignment horizontal="center"/>
      <protection/>
    </xf>
    <xf numFmtId="203" fontId="1" fillId="0" borderId="9" xfId="20" applyNumberFormat="1" applyFont="1" applyBorder="1" applyAlignment="1">
      <alignment horizontal="center"/>
    </xf>
    <xf numFmtId="193" fontId="1" fillId="0" borderId="11" xfId="16" applyNumberFormat="1" applyFont="1" applyBorder="1">
      <alignment/>
      <protection/>
    </xf>
    <xf numFmtId="203" fontId="1" fillId="0" borderId="11" xfId="20" applyNumberFormat="1" applyFont="1" applyBorder="1" applyAlignment="1">
      <alignment/>
    </xf>
    <xf numFmtId="183" fontId="1" fillId="0" borderId="9" xfId="20" applyNumberFormat="1" applyFont="1" applyBorder="1" applyAlignment="1">
      <alignment/>
    </xf>
    <xf numFmtId="193" fontId="1" fillId="0" borderId="0" xfId="16" applyNumberFormat="1" applyFont="1" applyBorder="1" applyAlignment="1">
      <alignment horizontal="left"/>
      <protection/>
    </xf>
    <xf numFmtId="0" fontId="1" fillId="0" borderId="7" xfId="16" applyFont="1" applyBorder="1" applyAlignment="1">
      <alignment horizontal="left"/>
      <protection/>
    </xf>
    <xf numFmtId="193" fontId="1" fillId="0" borderId="5" xfId="16" applyNumberFormat="1" applyFont="1" applyBorder="1" applyAlignment="1">
      <alignment horizontal="right"/>
      <protection/>
    </xf>
    <xf numFmtId="203" fontId="1" fillId="0" borderId="4" xfId="20" applyNumberFormat="1" applyFont="1" applyBorder="1" applyAlignment="1">
      <alignment/>
    </xf>
    <xf numFmtId="0" fontId="1" fillId="0" borderId="6" xfId="16" applyFont="1" applyBorder="1">
      <alignment/>
      <protection/>
    </xf>
    <xf numFmtId="0" fontId="1" fillId="0" borderId="6" xfId="16" applyFont="1" applyBorder="1" applyAlignment="1">
      <alignment horizontal="left"/>
      <protection/>
    </xf>
    <xf numFmtId="0" fontId="5" fillId="0" borderId="7" xfId="16" applyFont="1" applyBorder="1">
      <alignment/>
      <protection/>
    </xf>
    <xf numFmtId="185" fontId="5" fillId="0" borderId="9" xfId="16" applyNumberFormat="1" applyFont="1" applyBorder="1">
      <alignment/>
      <protection/>
    </xf>
    <xf numFmtId="185" fontId="1" fillId="0" borderId="9" xfId="20" applyNumberFormat="1" applyFont="1" applyBorder="1" applyAlignment="1">
      <alignment/>
    </xf>
    <xf numFmtId="0" fontId="1" fillId="0" borderId="0" xfId="16" applyFont="1" applyBorder="1">
      <alignment/>
      <protection/>
    </xf>
    <xf numFmtId="183" fontId="1" fillId="0" borderId="5" xfId="20" applyNumberFormat="1" applyFont="1" applyBorder="1" applyAlignment="1">
      <alignment/>
    </xf>
    <xf numFmtId="0" fontId="1" fillId="0" borderId="9" xfId="16" applyFont="1" applyBorder="1">
      <alignment/>
      <protection/>
    </xf>
    <xf numFmtId="0" fontId="1" fillId="0" borderId="7" xfId="16" applyFont="1" applyBorder="1">
      <alignment/>
      <protection/>
    </xf>
    <xf numFmtId="0" fontId="1" fillId="0" borderId="2" xfId="16" applyFont="1" applyBorder="1" applyAlignment="1">
      <alignment horizontal="center"/>
      <protection/>
    </xf>
    <xf numFmtId="193" fontId="1" fillId="0" borderId="2" xfId="16" applyNumberFormat="1" applyFont="1" applyBorder="1">
      <alignment/>
      <protection/>
    </xf>
    <xf numFmtId="185" fontId="1" fillId="0" borderId="5" xfId="16" applyNumberFormat="1" applyFont="1" applyBorder="1">
      <alignment/>
      <protection/>
    </xf>
    <xf numFmtId="0" fontId="1" fillId="0" borderId="0" xfId="16" applyFont="1" applyAlignment="1">
      <alignment horizontal="center"/>
      <protection/>
    </xf>
    <xf numFmtId="183" fontId="1" fillId="0" borderId="0" xfId="20" applyNumberFormat="1" applyFont="1" applyAlignment="1">
      <alignment/>
    </xf>
    <xf numFmtId="203" fontId="1" fillId="0" borderId="0" xfId="20" applyNumberFormat="1" applyFont="1" applyAlignment="1">
      <alignment/>
    </xf>
    <xf numFmtId="10" fontId="1" fillId="0" borderId="0" xfId="16" applyNumberFormat="1" applyFont="1">
      <alignment/>
      <protection/>
    </xf>
    <xf numFmtId="0" fontId="1" fillId="0" borderId="0" xfId="0" applyFont="1" applyAlignment="1">
      <alignment/>
    </xf>
    <xf numFmtId="203" fontId="1" fillId="0" borderId="0" xfId="0" applyNumberFormat="1" applyFont="1" applyAlignment="1">
      <alignment/>
    </xf>
    <xf numFmtId="0" fontId="1" fillId="0" borderId="1" xfId="0" applyFont="1" applyBorder="1" applyAlignment="1">
      <alignment horizontal="center" vertical="center"/>
    </xf>
    <xf numFmtId="183" fontId="1" fillId="0" borderId="1" xfId="20" applyNumberFormat="1" applyFont="1" applyBorder="1" applyAlignment="1">
      <alignment horizontal="center" vertical="center"/>
    </xf>
    <xf numFmtId="0" fontId="1" fillId="0" borderId="1" xfId="0" applyFont="1" applyBorder="1" applyAlignment="1">
      <alignment horizontal="center"/>
    </xf>
    <xf numFmtId="0" fontId="1" fillId="0" borderId="11" xfId="0" applyFont="1" applyBorder="1" applyAlignment="1">
      <alignment horizontal="center" vertical="center"/>
    </xf>
    <xf numFmtId="183" fontId="1" fillId="0" borderId="11" xfId="20" applyNumberFormat="1" applyFont="1" applyBorder="1" applyAlignment="1">
      <alignment horizontal="center" vertical="center"/>
    </xf>
    <xf numFmtId="203" fontId="1" fillId="0" borderId="5" xfId="0" applyNumberFormat="1" applyFont="1" applyBorder="1" applyAlignment="1">
      <alignment horizontal="center"/>
    </xf>
    <xf numFmtId="0" fontId="1" fillId="0" borderId="5" xfId="0" applyFont="1" applyBorder="1" applyAlignment="1">
      <alignment horizontal="center"/>
    </xf>
    <xf numFmtId="0" fontId="1" fillId="0" borderId="1" xfId="0" applyFont="1" applyBorder="1" applyAlignment="1">
      <alignment/>
    </xf>
    <xf numFmtId="203" fontId="1" fillId="0" borderId="1" xfId="0" applyNumberFormat="1" applyFont="1" applyBorder="1" applyAlignment="1">
      <alignment/>
    </xf>
    <xf numFmtId="0" fontId="1" fillId="0" borderId="9" xfId="0" applyFont="1" applyBorder="1" applyAlignment="1">
      <alignment/>
    </xf>
    <xf numFmtId="10" fontId="1" fillId="0" borderId="9" xfId="20" applyNumberFormat="1" applyFont="1" applyBorder="1" applyAlignment="1">
      <alignment/>
    </xf>
    <xf numFmtId="10" fontId="1" fillId="0" borderId="5" xfId="20" applyNumberFormat="1" applyFont="1" applyBorder="1" applyAlignment="1">
      <alignment/>
    </xf>
    <xf numFmtId="10" fontId="1" fillId="0" borderId="1" xfId="20" applyNumberFormat="1" applyFont="1" applyBorder="1" applyAlignment="1">
      <alignment/>
    </xf>
    <xf numFmtId="183" fontId="1" fillId="0" borderId="11" xfId="20" applyNumberFormat="1" applyFont="1" applyBorder="1" applyAlignment="1">
      <alignment/>
    </xf>
    <xf numFmtId="0" fontId="1" fillId="0" borderId="5" xfId="0" applyFont="1" applyBorder="1" applyAlignment="1">
      <alignment/>
    </xf>
    <xf numFmtId="203" fontId="1" fillId="0" borderId="0" xfId="16" applyNumberFormat="1" applyFont="1">
      <alignment/>
      <protection/>
    </xf>
    <xf numFmtId="0" fontId="1" fillId="0" borderId="0" xfId="15" applyFont="1" applyAlignment="1">
      <alignment horizontal="center"/>
      <protection/>
    </xf>
    <xf numFmtId="0" fontId="1" fillId="0" borderId="0" xfId="15" applyFont="1">
      <alignment/>
      <protection/>
    </xf>
    <xf numFmtId="0" fontId="1" fillId="0" borderId="12" xfId="15" applyFont="1" applyBorder="1" applyAlignment="1">
      <alignment/>
      <protection/>
    </xf>
    <xf numFmtId="0" fontId="1" fillId="0" borderId="13" xfId="15" applyFont="1" applyBorder="1" applyAlignment="1">
      <alignment horizontal="center"/>
      <protection/>
    </xf>
    <xf numFmtId="185" fontId="1" fillId="0" borderId="14" xfId="20" applyNumberFormat="1" applyFont="1" applyBorder="1" applyAlignment="1">
      <alignment horizontal="center"/>
    </xf>
    <xf numFmtId="0" fontId="1" fillId="0" borderId="15" xfId="15" applyFont="1" applyBorder="1">
      <alignment/>
      <protection/>
    </xf>
    <xf numFmtId="185" fontId="1" fillId="0" borderId="0" xfId="20" applyNumberFormat="1" applyFont="1" applyAlignment="1">
      <alignment horizontal="right"/>
    </xf>
    <xf numFmtId="185" fontId="1" fillId="0" borderId="16" xfId="20" applyNumberFormat="1" applyFont="1" applyBorder="1" applyAlignment="1">
      <alignment horizontal="right"/>
    </xf>
    <xf numFmtId="185" fontId="1" fillId="0" borderId="9" xfId="20" applyNumberFormat="1" applyFont="1" applyBorder="1" applyAlignment="1">
      <alignment horizontal="right"/>
    </xf>
    <xf numFmtId="185" fontId="1" fillId="0" borderId="5" xfId="20" applyNumberFormat="1" applyFont="1" applyBorder="1" applyAlignment="1">
      <alignment horizontal="right"/>
    </xf>
    <xf numFmtId="0" fontId="6" fillId="0" borderId="15" xfId="15" applyFont="1" applyBorder="1">
      <alignment/>
      <protection/>
    </xf>
    <xf numFmtId="185" fontId="1" fillId="0" borderId="1" xfId="20" applyNumberFormat="1" applyFont="1" applyBorder="1" applyAlignment="1">
      <alignment horizontal="right"/>
    </xf>
    <xf numFmtId="185" fontId="1" fillId="0" borderId="11" xfId="20" applyNumberFormat="1" applyFont="1" applyBorder="1" applyAlignment="1">
      <alignment horizontal="right"/>
    </xf>
    <xf numFmtId="0" fontId="1" fillId="0" borderId="17" xfId="15" applyFont="1" applyBorder="1">
      <alignment/>
      <protection/>
    </xf>
    <xf numFmtId="185" fontId="1" fillId="0" borderId="18" xfId="20" applyNumberFormat="1" applyFont="1" applyBorder="1" applyAlignment="1">
      <alignment horizontal="right"/>
    </xf>
    <xf numFmtId="185" fontId="1" fillId="0" borderId="19" xfId="20" applyNumberFormat="1" applyFont="1" applyBorder="1" applyAlignment="1">
      <alignment horizontal="right"/>
    </xf>
    <xf numFmtId="0" fontId="1" fillId="0" borderId="0" xfId="15" applyFont="1" applyFill="1" applyBorder="1">
      <alignment/>
      <protection/>
    </xf>
    <xf numFmtId="185" fontId="1" fillId="0" borderId="0" xfId="20" applyNumberFormat="1" applyFont="1" applyAlignment="1">
      <alignment/>
    </xf>
    <xf numFmtId="0" fontId="7" fillId="0" borderId="0" xfId="15" applyFont="1" applyFill="1" applyBorder="1">
      <alignment/>
      <protection/>
    </xf>
    <xf numFmtId="0" fontId="1" fillId="0" borderId="12" xfId="15" applyFont="1" applyBorder="1" applyAlignment="1">
      <alignment horizontal="left"/>
      <protection/>
    </xf>
    <xf numFmtId="0" fontId="1" fillId="0" borderId="20" xfId="15" applyFont="1" applyBorder="1" applyAlignment="1">
      <alignment horizontal="center"/>
      <protection/>
    </xf>
    <xf numFmtId="0" fontId="1" fillId="0" borderId="21" xfId="15" applyFont="1" applyBorder="1" applyAlignment="1">
      <alignment horizontal="center"/>
      <protection/>
    </xf>
    <xf numFmtId="191" fontId="1" fillId="0" borderId="22" xfId="15" applyNumberFormat="1" applyFont="1" applyBorder="1" applyAlignment="1">
      <alignment horizontal="center"/>
      <protection/>
    </xf>
    <xf numFmtId="191" fontId="1" fillId="0" borderId="23" xfId="15" applyNumberFormat="1" applyFont="1" applyBorder="1" applyAlignment="1">
      <alignment horizontal="center"/>
      <protection/>
    </xf>
    <xf numFmtId="0" fontId="1" fillId="0" borderId="0" xfId="15" applyFont="1" applyAlignment="1">
      <alignment horizontal="center"/>
      <protection/>
    </xf>
    <xf numFmtId="0" fontId="1" fillId="0" borderId="24" xfId="15" applyFont="1" applyBorder="1">
      <alignment/>
      <protection/>
    </xf>
    <xf numFmtId="186" fontId="1" fillId="0" borderId="25" xfId="15" applyNumberFormat="1" applyFont="1" applyBorder="1">
      <alignment/>
      <protection/>
    </xf>
    <xf numFmtId="191" fontId="1" fillId="0" borderId="26" xfId="15" applyNumberFormat="1" applyFont="1" applyBorder="1">
      <alignment/>
      <protection/>
    </xf>
    <xf numFmtId="186" fontId="1" fillId="0" borderId="1" xfId="15" applyNumberFormat="1" applyFont="1" applyBorder="1">
      <alignment/>
      <protection/>
    </xf>
    <xf numFmtId="186" fontId="1" fillId="0" borderId="27" xfId="15" applyNumberFormat="1" applyFont="1" applyBorder="1">
      <alignment/>
      <protection/>
    </xf>
    <xf numFmtId="186" fontId="1" fillId="0" borderId="9" xfId="15" applyNumberFormat="1" applyFont="1" applyBorder="1">
      <alignment/>
      <protection/>
    </xf>
    <xf numFmtId="186" fontId="1" fillId="0" borderId="28" xfId="15" applyNumberFormat="1" applyFont="1" applyBorder="1">
      <alignment/>
      <protection/>
    </xf>
    <xf numFmtId="186" fontId="1" fillId="0" borderId="28" xfId="15" applyNumberFormat="1" applyFont="1" applyBorder="1" applyAlignment="1">
      <alignment horizontal="right"/>
      <protection/>
    </xf>
    <xf numFmtId="186" fontId="1" fillId="0" borderId="11" xfId="15" applyNumberFormat="1" applyFont="1" applyBorder="1">
      <alignment/>
      <protection/>
    </xf>
    <xf numFmtId="186" fontId="1" fillId="0" borderId="29" xfId="15" applyNumberFormat="1" applyFont="1" applyBorder="1">
      <alignment/>
      <protection/>
    </xf>
    <xf numFmtId="185" fontId="1" fillId="0" borderId="0" xfId="20" applyNumberFormat="1" applyFont="1" applyFill="1" applyAlignment="1">
      <alignment horizontal="right"/>
    </xf>
    <xf numFmtId="186" fontId="1" fillId="0" borderId="5" xfId="15" applyNumberFormat="1" applyFont="1" applyBorder="1">
      <alignment/>
      <protection/>
    </xf>
    <xf numFmtId="186" fontId="1" fillId="0" borderId="30" xfId="15" applyNumberFormat="1" applyFont="1" applyBorder="1">
      <alignment/>
      <protection/>
    </xf>
    <xf numFmtId="186" fontId="1" fillId="0" borderId="9" xfId="15" applyNumberFormat="1" applyFont="1" applyBorder="1" applyAlignment="1">
      <alignment horizontal="right"/>
      <protection/>
    </xf>
    <xf numFmtId="183" fontId="1" fillId="0" borderId="28" xfId="20" applyNumberFormat="1" applyFont="1" applyBorder="1" applyAlignment="1">
      <alignment/>
    </xf>
    <xf numFmtId="186" fontId="1" fillId="0" borderId="9" xfId="15" applyNumberFormat="1" applyFont="1" applyBorder="1" applyAlignment="1">
      <alignment horizontal="center"/>
      <protection/>
    </xf>
    <xf numFmtId="185" fontId="1" fillId="0" borderId="9" xfId="15" applyNumberFormat="1" applyFont="1" applyBorder="1" applyAlignment="1">
      <alignment horizontal="right"/>
      <protection/>
    </xf>
    <xf numFmtId="186" fontId="1" fillId="0" borderId="29" xfId="15" applyNumberFormat="1" applyFont="1" applyBorder="1" applyAlignment="1">
      <alignment horizontal="right"/>
      <protection/>
    </xf>
    <xf numFmtId="186" fontId="1" fillId="0" borderId="19" xfId="15" applyNumberFormat="1" applyFont="1" applyBorder="1">
      <alignment/>
      <protection/>
    </xf>
    <xf numFmtId="186" fontId="1" fillId="0" borderId="31" xfId="15" applyNumberFormat="1" applyFont="1" applyBorder="1">
      <alignment/>
      <protection/>
    </xf>
    <xf numFmtId="191" fontId="1" fillId="0" borderId="0" xfId="15" applyNumberFormat="1" applyFont="1">
      <alignment/>
      <protection/>
    </xf>
    <xf numFmtId="0" fontId="1" fillId="0" borderId="0" xfId="17" applyFont="1" applyFill="1" applyAlignment="1">
      <alignment horizontal="center" vertical="center"/>
      <protection/>
    </xf>
    <xf numFmtId="0" fontId="1" fillId="0" borderId="0" xfId="17" applyFont="1" applyFill="1" applyAlignment="1">
      <alignment horizontal="center" vertical="center"/>
      <protection/>
    </xf>
    <xf numFmtId="183" fontId="1" fillId="0" borderId="32" xfId="20" applyNumberFormat="1" applyFont="1" applyFill="1" applyBorder="1" applyAlignment="1">
      <alignment horizontal="center" vertical="center"/>
    </xf>
    <xf numFmtId="0" fontId="1" fillId="0" borderId="1" xfId="17" applyFont="1" applyFill="1" applyBorder="1" applyAlignment="1">
      <alignment horizontal="center" vertical="center"/>
      <protection/>
    </xf>
    <xf numFmtId="183" fontId="1" fillId="0" borderId="1" xfId="20" applyNumberFormat="1" applyFont="1" applyFill="1" applyBorder="1" applyAlignment="1">
      <alignment horizontal="center" vertical="center"/>
    </xf>
    <xf numFmtId="183" fontId="1" fillId="0" borderId="5" xfId="20" applyNumberFormat="1" applyFont="1" applyFill="1" applyBorder="1" applyAlignment="1">
      <alignment horizontal="center" vertical="center"/>
    </xf>
    <xf numFmtId="183" fontId="1" fillId="0" borderId="33" xfId="20" applyNumberFormat="1" applyFont="1" applyFill="1" applyBorder="1" applyAlignment="1">
      <alignment horizontal="center" vertical="center"/>
    </xf>
    <xf numFmtId="0" fontId="1" fillId="0" borderId="11" xfId="17" applyFont="1" applyFill="1" applyBorder="1" applyAlignment="1">
      <alignment horizontal="center" vertical="center"/>
      <protection/>
    </xf>
    <xf numFmtId="183" fontId="1" fillId="0" borderId="11" xfId="20" applyNumberFormat="1" applyFont="1" applyFill="1" applyBorder="1" applyAlignment="1">
      <alignment horizontal="center" vertical="center"/>
    </xf>
    <xf numFmtId="183" fontId="1" fillId="0" borderId="5" xfId="20" applyNumberFormat="1" applyFont="1" applyFill="1" applyBorder="1" applyAlignment="1">
      <alignment horizontal="center" vertical="center"/>
    </xf>
    <xf numFmtId="183" fontId="1" fillId="0" borderId="6" xfId="20" applyNumberFormat="1" applyFont="1" applyFill="1" applyBorder="1" applyAlignment="1">
      <alignment horizontal="center" vertical="center"/>
    </xf>
    <xf numFmtId="0" fontId="1" fillId="0" borderId="1" xfId="17" applyFont="1" applyFill="1" applyBorder="1" applyAlignment="1">
      <alignment horizontal="left" vertical="center"/>
      <protection/>
    </xf>
    <xf numFmtId="10" fontId="1" fillId="0" borderId="9" xfId="20" applyNumberFormat="1" applyFont="1" applyFill="1" applyBorder="1" applyAlignment="1">
      <alignment horizontal="center" vertical="center"/>
    </xf>
    <xf numFmtId="0" fontId="1" fillId="0" borderId="1" xfId="17" applyFont="1" applyFill="1" applyBorder="1" applyAlignment="1">
      <alignment horizontal="left" vertical="center" wrapText="1"/>
      <protection/>
    </xf>
    <xf numFmtId="0" fontId="1" fillId="0" borderId="9" xfId="17" applyFont="1" applyFill="1" applyBorder="1" applyAlignment="1">
      <alignment horizontal="left" vertical="center"/>
      <protection/>
    </xf>
    <xf numFmtId="183" fontId="1" fillId="0" borderId="9" xfId="20" applyNumberFormat="1" applyFont="1" applyFill="1" applyBorder="1" applyAlignment="1">
      <alignment horizontal="center" vertical="center"/>
    </xf>
    <xf numFmtId="183" fontId="1" fillId="0" borderId="7" xfId="20" applyNumberFormat="1" applyFont="1" applyFill="1" applyBorder="1" applyAlignment="1">
      <alignment horizontal="center" vertical="center"/>
    </xf>
    <xf numFmtId="0" fontId="1" fillId="0" borderId="9" xfId="17" applyFont="1" applyFill="1" applyBorder="1" applyAlignment="1">
      <alignment horizontal="left" vertical="center" wrapText="1"/>
      <protection/>
    </xf>
    <xf numFmtId="0" fontId="1" fillId="0" borderId="11" xfId="17" applyFont="1" applyFill="1" applyBorder="1" applyAlignment="1">
      <alignment horizontal="left" vertical="center" wrapText="1"/>
      <protection/>
    </xf>
    <xf numFmtId="10" fontId="1" fillId="0" borderId="11" xfId="20" applyNumberFormat="1" applyFont="1" applyFill="1" applyBorder="1" applyAlignment="1">
      <alignment horizontal="center" vertical="center"/>
    </xf>
    <xf numFmtId="0" fontId="1" fillId="0" borderId="5" xfId="17" applyFont="1" applyFill="1" applyBorder="1" applyAlignment="1">
      <alignment horizontal="center" vertical="center"/>
      <protection/>
    </xf>
    <xf numFmtId="10" fontId="1" fillId="0" borderId="5" xfId="20" applyNumberFormat="1" applyFont="1" applyFill="1" applyBorder="1" applyAlignment="1">
      <alignment horizontal="center" vertical="center"/>
    </xf>
    <xf numFmtId="0" fontId="1" fillId="0" borderId="0" xfId="16" applyFont="1" applyFill="1" applyAlignment="1">
      <alignment horizontal="center"/>
      <protection/>
    </xf>
    <xf numFmtId="0" fontId="1" fillId="0" borderId="0" xfId="16" applyFont="1" applyFill="1">
      <alignment/>
      <protection/>
    </xf>
    <xf numFmtId="0" fontId="1" fillId="0" borderId="8" xfId="16" applyFont="1" applyFill="1" applyBorder="1" applyAlignment="1">
      <alignment horizontal="center"/>
      <protection/>
    </xf>
    <xf numFmtId="203" fontId="1" fillId="0" borderId="0" xfId="20" applyNumberFormat="1" applyFont="1" applyFill="1" applyAlignment="1">
      <alignment/>
    </xf>
    <xf numFmtId="0" fontId="1" fillId="0" borderId="0" xfId="16" applyFont="1" applyFill="1" applyAlignment="1">
      <alignment horizontal="right"/>
      <protection/>
    </xf>
    <xf numFmtId="183" fontId="1" fillId="0" borderId="0" xfId="20" applyNumberFormat="1" applyFont="1" applyFill="1" applyAlignment="1">
      <alignment horizontal="center" vertical="center"/>
    </xf>
    <xf numFmtId="0" fontId="1" fillId="0" borderId="0" xfId="0" applyFont="1" applyFill="1" applyAlignment="1">
      <alignment/>
    </xf>
    <xf numFmtId="183" fontId="1" fillId="0" borderId="5" xfId="20" applyNumberFormat="1" applyFont="1" applyFill="1" applyBorder="1" applyAlignment="1">
      <alignment vertical="center"/>
    </xf>
    <xf numFmtId="183" fontId="1" fillId="0" borderId="5" xfId="20" applyNumberFormat="1" applyFont="1" applyFill="1" applyBorder="1" applyAlignment="1">
      <alignment/>
    </xf>
    <xf numFmtId="183" fontId="1" fillId="0" borderId="0" xfId="20" applyNumberFormat="1" applyFont="1" applyFill="1" applyAlignment="1">
      <alignment/>
    </xf>
    <xf numFmtId="0" fontId="1" fillId="0" borderId="0" xfId="18" applyFont="1" applyAlignment="1">
      <alignment horizontal="center"/>
      <protection/>
    </xf>
    <xf numFmtId="0" fontId="1" fillId="0" borderId="0" xfId="18" applyFont="1">
      <alignment/>
      <protection/>
    </xf>
    <xf numFmtId="0" fontId="1" fillId="0" borderId="0" xfId="18" applyFont="1" applyBorder="1" applyAlignment="1">
      <alignment horizontal="center"/>
      <protection/>
    </xf>
    <xf numFmtId="0" fontId="1" fillId="0" borderId="2" xfId="18" applyFont="1" applyBorder="1" applyAlignment="1">
      <alignment horizontal="center"/>
      <protection/>
    </xf>
    <xf numFmtId="0" fontId="1" fillId="0" borderId="4" xfId="18" applyFont="1" applyBorder="1" applyAlignment="1">
      <alignment horizontal="center"/>
      <protection/>
    </xf>
    <xf numFmtId="0" fontId="1" fillId="0" borderId="1" xfId="18" applyFont="1" applyFill="1" applyBorder="1" applyAlignment="1">
      <alignment horizontal="center" vertical="center"/>
      <protection/>
    </xf>
    <xf numFmtId="0" fontId="1" fillId="0" borderId="1" xfId="18" applyFont="1" applyFill="1" applyBorder="1" applyAlignment="1">
      <alignment horizontal="center" vertical="center" wrapText="1"/>
      <protection/>
    </xf>
    <xf numFmtId="0" fontId="1" fillId="0" borderId="2" xfId="18" applyFont="1" applyBorder="1" applyAlignment="1">
      <alignment horizontal="center" vertical="center" wrapText="1"/>
      <protection/>
    </xf>
    <xf numFmtId="0" fontId="1" fillId="0" borderId="4" xfId="18" applyFont="1" applyBorder="1" applyAlignment="1">
      <alignment horizontal="center" vertical="center" wrapText="1"/>
      <protection/>
    </xf>
    <xf numFmtId="0" fontId="1" fillId="0" borderId="33" xfId="18" applyFont="1" applyBorder="1" applyAlignment="1">
      <alignment horizontal="center" vertical="center"/>
      <protection/>
    </xf>
    <xf numFmtId="0" fontId="1" fillId="0" borderId="8" xfId="18" applyFont="1" applyBorder="1" applyAlignment="1">
      <alignment horizontal="center" vertical="center"/>
      <protection/>
    </xf>
    <xf numFmtId="0" fontId="1" fillId="0" borderId="34" xfId="18" applyFont="1" applyBorder="1" applyAlignment="1">
      <alignment horizontal="center" vertical="center"/>
      <protection/>
    </xf>
    <xf numFmtId="0" fontId="1" fillId="0" borderId="5" xfId="18" applyFont="1" applyBorder="1" applyAlignment="1">
      <alignment horizontal="center" vertical="center"/>
      <protection/>
    </xf>
    <xf numFmtId="0" fontId="1" fillId="0" borderId="11" xfId="18" applyFont="1" applyFill="1" applyBorder="1" applyAlignment="1">
      <alignment horizontal="center" vertical="center"/>
      <protection/>
    </xf>
    <xf numFmtId="0" fontId="1" fillId="0" borderId="11" xfId="18" applyFont="1" applyFill="1" applyBorder="1" applyAlignment="1">
      <alignment horizontal="center" vertical="center" wrapText="1"/>
      <protection/>
    </xf>
    <xf numFmtId="0" fontId="1" fillId="0" borderId="5" xfId="18" applyFont="1" applyBorder="1" applyAlignment="1">
      <alignment horizontal="center"/>
      <protection/>
    </xf>
    <xf numFmtId="0" fontId="1" fillId="0" borderId="4" xfId="18" applyFont="1" applyBorder="1" applyAlignment="1">
      <alignment horizontal="center"/>
      <protection/>
    </xf>
    <xf numFmtId="0" fontId="1" fillId="0" borderId="6" xfId="18" applyFont="1" applyBorder="1" applyAlignment="1">
      <alignment horizontal="center" vertical="center"/>
      <protection/>
    </xf>
    <xf numFmtId="0" fontId="1" fillId="0" borderId="32" xfId="18" applyFont="1" applyBorder="1" applyAlignment="1">
      <alignment horizontal="center" vertical="center"/>
      <protection/>
    </xf>
    <xf numFmtId="0" fontId="1" fillId="0" borderId="35" xfId="18" applyFont="1" applyBorder="1" applyAlignment="1">
      <alignment horizontal="center" vertical="center"/>
      <protection/>
    </xf>
    <xf numFmtId="0" fontId="1" fillId="0" borderId="5" xfId="18" applyFont="1" applyBorder="1">
      <alignment/>
      <protection/>
    </xf>
    <xf numFmtId="190" fontId="1" fillId="0" borderId="5" xfId="20" applyNumberFormat="1" applyFont="1" applyBorder="1" applyAlignment="1">
      <alignment/>
    </xf>
    <xf numFmtId="10" fontId="1" fillId="0" borderId="5" xfId="23" applyNumberFormat="1" applyFont="1" applyBorder="1" applyAlignment="1">
      <alignment/>
    </xf>
    <xf numFmtId="0" fontId="1" fillId="0" borderId="7" xfId="18" applyFont="1" applyBorder="1">
      <alignment/>
      <protection/>
    </xf>
    <xf numFmtId="0" fontId="1" fillId="0" borderId="3" xfId="18" applyFont="1" applyBorder="1">
      <alignment/>
      <protection/>
    </xf>
    <xf numFmtId="0" fontId="1" fillId="0" borderId="4" xfId="18" applyFont="1" applyBorder="1">
      <alignment/>
      <protection/>
    </xf>
    <xf numFmtId="185" fontId="1" fillId="0" borderId="5" xfId="20" applyNumberFormat="1" applyFont="1" applyBorder="1" applyAlignment="1">
      <alignment/>
    </xf>
    <xf numFmtId="0" fontId="1" fillId="0" borderId="2" xfId="18" applyFont="1" applyBorder="1">
      <alignment/>
      <protection/>
    </xf>
    <xf numFmtId="10" fontId="1" fillId="0" borderId="5" xfId="23" applyNumberFormat="1" applyFont="1" applyFill="1" applyBorder="1" applyAlignment="1">
      <alignment/>
    </xf>
    <xf numFmtId="0" fontId="1" fillId="0" borderId="2" xfId="18" applyFont="1" applyFill="1" applyBorder="1" applyAlignment="1">
      <alignment wrapText="1"/>
      <protection/>
    </xf>
    <xf numFmtId="0" fontId="1" fillId="0" borderId="3" xfId="0" applyFont="1" applyFill="1" applyBorder="1" applyAlignment="1">
      <alignment/>
    </xf>
    <xf numFmtId="0" fontId="1" fillId="0" borderId="4" xfId="0" applyFont="1" applyFill="1" applyBorder="1" applyAlignment="1">
      <alignment/>
    </xf>
    <xf numFmtId="0" fontId="1" fillId="0" borderId="2" xfId="18" applyFont="1" applyBorder="1" applyAlignment="1">
      <alignment horizontal="left" wrapText="1"/>
      <protection/>
    </xf>
    <xf numFmtId="0" fontId="1" fillId="0" borderId="3" xfId="0" applyFont="1" applyBorder="1" applyAlignment="1">
      <alignment horizontal="left"/>
    </xf>
    <xf numFmtId="0" fontId="1" fillId="0" borderId="4" xfId="0" applyFont="1" applyBorder="1" applyAlignment="1">
      <alignment horizontal="left"/>
    </xf>
    <xf numFmtId="0" fontId="1" fillId="0" borderId="3" xfId="0" applyFont="1" applyBorder="1" applyAlignment="1">
      <alignment/>
    </xf>
    <xf numFmtId="0" fontId="1" fillId="0" borderId="4" xfId="0" applyFont="1" applyBorder="1" applyAlignment="1">
      <alignment/>
    </xf>
    <xf numFmtId="185" fontId="1" fillId="0" borderId="5" xfId="20" applyNumberFormat="1" applyFont="1" applyFill="1" applyBorder="1" applyAlignment="1">
      <alignment/>
    </xf>
    <xf numFmtId="0" fontId="1" fillId="0" borderId="2" xfId="18" applyFont="1" applyFill="1" applyBorder="1" applyAlignment="1">
      <alignment horizontal="left" wrapText="1"/>
      <protection/>
    </xf>
    <xf numFmtId="0" fontId="1" fillId="0" borderId="3" xfId="0" applyFont="1" applyFill="1" applyBorder="1" applyAlignment="1">
      <alignment wrapText="1"/>
    </xf>
    <xf numFmtId="0" fontId="1" fillId="0" borderId="4" xfId="0" applyFont="1" applyFill="1" applyBorder="1" applyAlignment="1">
      <alignment wrapText="1"/>
    </xf>
    <xf numFmtId="10" fontId="1" fillId="0" borderId="5" xfId="23" applyNumberFormat="1" applyFont="1" applyBorder="1" applyAlignment="1">
      <alignment horizontal="right"/>
    </xf>
    <xf numFmtId="0" fontId="1" fillId="0" borderId="3" xfId="18" applyFont="1" applyFill="1" applyBorder="1" applyAlignment="1">
      <alignment horizontal="left" wrapText="1"/>
      <protection/>
    </xf>
    <xf numFmtId="0" fontId="1" fillId="0" borderId="4" xfId="18" applyFont="1" applyFill="1" applyBorder="1" applyAlignment="1">
      <alignment horizontal="left" wrapText="1"/>
      <protection/>
    </xf>
    <xf numFmtId="0" fontId="1" fillId="0" borderId="3" xfId="0" applyFont="1" applyBorder="1" applyAlignment="1">
      <alignment horizontal="left" wrapText="1"/>
    </xf>
    <xf numFmtId="0" fontId="1" fillId="0" borderId="4" xfId="0" applyFont="1" applyBorder="1" applyAlignment="1">
      <alignment horizontal="left" wrapText="1"/>
    </xf>
    <xf numFmtId="0" fontId="1" fillId="0" borderId="5" xfId="18" applyFont="1" applyBorder="1" applyAlignment="1">
      <alignment vertical="center"/>
      <protection/>
    </xf>
    <xf numFmtId="185" fontId="1" fillId="0" borderId="5" xfId="20" applyNumberFormat="1" applyFont="1" applyFill="1" applyBorder="1" applyAlignment="1">
      <alignment vertical="center"/>
    </xf>
    <xf numFmtId="10" fontId="1" fillId="0" borderId="5" xfId="23" applyNumberFormat="1" applyFont="1" applyFill="1" applyBorder="1" applyAlignment="1">
      <alignment vertical="center"/>
    </xf>
    <xf numFmtId="0" fontId="1" fillId="0" borderId="3" xfId="0" applyFont="1" applyFill="1" applyBorder="1" applyAlignment="1">
      <alignment horizontal="left" wrapText="1"/>
    </xf>
    <xf numFmtId="0" fontId="1" fillId="0" borderId="4" xfId="0" applyFont="1" applyFill="1" applyBorder="1" applyAlignment="1">
      <alignment horizontal="left" wrapText="1"/>
    </xf>
    <xf numFmtId="0" fontId="1" fillId="0" borderId="2" xfId="18" applyFont="1" applyBorder="1" applyAlignment="1">
      <alignment wrapText="1"/>
      <protection/>
    </xf>
    <xf numFmtId="0" fontId="1" fillId="0" borderId="2" xfId="18" applyFont="1" applyBorder="1" applyAlignment="1">
      <alignment horizontal="left" vertical="center" wrapText="1"/>
      <protection/>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2" xfId="18" applyFont="1" applyFill="1" applyBorder="1" applyAlignment="1">
      <alignment horizontal="left" vertical="center" wrapText="1"/>
      <protection/>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10" fontId="1" fillId="0" borderId="5" xfId="18" applyNumberFormat="1" applyFont="1" applyBorder="1">
      <alignment/>
      <protection/>
    </xf>
    <xf numFmtId="0" fontId="1" fillId="0" borderId="0" xfId="16" applyFont="1" applyAlignment="1">
      <alignment horizontal="left"/>
      <protection/>
    </xf>
    <xf numFmtId="0" fontId="1" fillId="0" borderId="0" xfId="18" applyFont="1" applyFill="1">
      <alignment/>
      <protection/>
    </xf>
    <xf numFmtId="0" fontId="5" fillId="0" borderId="0" xfId="19" applyFont="1" applyAlignment="1">
      <alignment horizontal="center"/>
      <protection/>
    </xf>
    <xf numFmtId="0" fontId="5" fillId="0" borderId="0" xfId="19" applyFont="1">
      <alignment/>
      <protection/>
    </xf>
    <xf numFmtId="0" fontId="5" fillId="0" borderId="0" xfId="19" applyFont="1" applyBorder="1" applyAlignment="1">
      <alignment horizontal="center"/>
      <protection/>
    </xf>
    <xf numFmtId="0" fontId="9" fillId="0" borderId="33" xfId="19" applyFont="1" applyBorder="1" applyAlignment="1">
      <alignment horizontal="center" vertical="center" wrapText="1"/>
      <protection/>
    </xf>
    <xf numFmtId="0" fontId="9" fillId="0" borderId="34" xfId="19" applyFont="1" applyBorder="1" applyAlignment="1">
      <alignment horizontal="center" vertical="center" wrapText="1"/>
      <protection/>
    </xf>
    <xf numFmtId="0" fontId="9" fillId="0" borderId="1" xfId="19" applyFont="1" applyFill="1" applyBorder="1" applyAlignment="1">
      <alignment horizontal="center" vertical="center"/>
      <protection/>
    </xf>
    <xf numFmtId="0" fontId="9" fillId="0" borderId="1" xfId="19" applyFont="1" applyBorder="1" applyAlignment="1">
      <alignment horizontal="center" vertical="center" wrapText="1"/>
      <protection/>
    </xf>
    <xf numFmtId="0" fontId="9" fillId="0" borderId="2" xfId="19" applyFont="1" applyBorder="1" applyAlignment="1">
      <alignment horizontal="center" vertical="center" wrapText="1"/>
      <protection/>
    </xf>
    <xf numFmtId="0" fontId="9" fillId="0" borderId="4" xfId="19" applyFont="1" applyBorder="1" applyAlignment="1">
      <alignment horizontal="center" vertical="center" wrapText="1"/>
      <protection/>
    </xf>
    <xf numFmtId="0" fontId="1" fillId="0" borderId="33" xfId="19" applyFont="1" applyBorder="1" applyAlignment="1">
      <alignment horizontal="center" vertical="center"/>
      <protection/>
    </xf>
    <xf numFmtId="0" fontId="1" fillId="0" borderId="8" xfId="19" applyFont="1" applyBorder="1" applyAlignment="1">
      <alignment horizontal="center" vertical="center"/>
      <protection/>
    </xf>
    <xf numFmtId="0" fontId="1" fillId="0" borderId="34" xfId="19" applyFont="1" applyBorder="1" applyAlignment="1">
      <alignment horizontal="center" vertical="center"/>
      <protection/>
    </xf>
    <xf numFmtId="0" fontId="1" fillId="0" borderId="0" xfId="19" applyFont="1">
      <alignment/>
      <protection/>
    </xf>
    <xf numFmtId="0" fontId="1" fillId="0" borderId="6" xfId="0" applyFont="1" applyBorder="1" applyAlignment="1">
      <alignment vertical="center" wrapText="1"/>
    </xf>
    <xf numFmtId="0" fontId="1" fillId="0" borderId="35" xfId="0" applyFont="1" applyBorder="1" applyAlignment="1">
      <alignment vertical="center" wrapText="1"/>
    </xf>
    <xf numFmtId="0" fontId="9" fillId="0" borderId="11" xfId="19" applyFont="1" applyFill="1" applyBorder="1" applyAlignment="1">
      <alignment horizontal="center" vertical="center"/>
      <protection/>
    </xf>
    <xf numFmtId="0" fontId="9" fillId="0" borderId="11" xfId="19" applyFont="1" applyBorder="1" applyAlignment="1">
      <alignment horizontal="center" vertical="center" wrapText="1"/>
      <protection/>
    </xf>
    <xf numFmtId="0" fontId="9" fillId="0" borderId="5" xfId="19" applyFont="1" applyBorder="1" applyAlignment="1">
      <alignment horizontal="center"/>
      <protection/>
    </xf>
    <xf numFmtId="0" fontId="9" fillId="0" borderId="4" xfId="19" applyFont="1" applyBorder="1" applyAlignment="1">
      <alignment horizontal="center"/>
      <protection/>
    </xf>
    <xf numFmtId="0" fontId="1" fillId="0" borderId="6" xfId="19" applyFont="1" applyBorder="1" applyAlignment="1">
      <alignment horizontal="center" vertical="center"/>
      <protection/>
    </xf>
    <xf numFmtId="0" fontId="1" fillId="0" borderId="32" xfId="19" applyFont="1" applyBorder="1" applyAlignment="1">
      <alignment horizontal="center" vertical="center"/>
      <protection/>
    </xf>
    <xf numFmtId="0" fontId="1" fillId="0" borderId="35" xfId="19" applyFont="1" applyBorder="1" applyAlignment="1">
      <alignment horizontal="center" vertical="center"/>
      <protection/>
    </xf>
    <xf numFmtId="0" fontId="1" fillId="0" borderId="7" xfId="19" applyFont="1" applyBorder="1" applyAlignment="1">
      <alignment horizontal="center"/>
      <protection/>
    </xf>
    <xf numFmtId="0" fontId="1" fillId="0" borderId="10" xfId="19" applyFont="1" applyBorder="1">
      <alignment/>
      <protection/>
    </xf>
    <xf numFmtId="49" fontId="10" fillId="0" borderId="2" xfId="20" applyNumberFormat="1" applyFont="1" applyBorder="1" applyAlignment="1">
      <alignment wrapText="1"/>
    </xf>
    <xf numFmtId="49" fontId="1" fillId="0" borderId="3" xfId="0" applyNumberFormat="1" applyFont="1" applyBorder="1" applyAlignment="1">
      <alignment wrapText="1"/>
    </xf>
    <xf numFmtId="49" fontId="1" fillId="0" borderId="4" xfId="0" applyNumberFormat="1" applyFont="1" applyBorder="1" applyAlignment="1">
      <alignment wrapText="1"/>
    </xf>
    <xf numFmtId="0" fontId="1" fillId="0" borderId="7" xfId="19" applyFont="1" applyFill="1" applyBorder="1" applyAlignment="1">
      <alignment horizontal="center"/>
      <protection/>
    </xf>
    <xf numFmtId="0" fontId="1" fillId="0" borderId="10" xfId="19" applyFont="1" applyFill="1" applyBorder="1">
      <alignment/>
      <protection/>
    </xf>
    <xf numFmtId="49" fontId="10" fillId="0" borderId="2" xfId="20" applyNumberFormat="1" applyFont="1" applyFill="1" applyBorder="1" applyAlignment="1">
      <alignment horizontal="left" wrapText="1"/>
    </xf>
    <xf numFmtId="49" fontId="1" fillId="0" borderId="3" xfId="0" applyNumberFormat="1" applyFont="1" applyFill="1" applyBorder="1" applyAlignment="1">
      <alignment horizontal="left" wrapText="1"/>
    </xf>
    <xf numFmtId="49" fontId="1" fillId="0" borderId="4" xfId="0" applyNumberFormat="1" applyFont="1" applyFill="1" applyBorder="1" applyAlignment="1">
      <alignment horizontal="left" wrapText="1"/>
    </xf>
    <xf numFmtId="49" fontId="10" fillId="0" borderId="2" xfId="20" applyNumberFormat="1" applyFont="1" applyBorder="1" applyAlignment="1">
      <alignment/>
    </xf>
    <xf numFmtId="49" fontId="1" fillId="0" borderId="3" xfId="19" applyNumberFormat="1" applyFont="1" applyBorder="1">
      <alignment/>
      <protection/>
    </xf>
    <xf numFmtId="49" fontId="1" fillId="0" borderId="4" xfId="19" applyNumberFormat="1" applyFont="1" applyBorder="1">
      <alignment/>
      <protection/>
    </xf>
    <xf numFmtId="49" fontId="10" fillId="0" borderId="3" xfId="20" applyNumberFormat="1" applyFont="1" applyFill="1" applyBorder="1" applyAlignment="1">
      <alignment horizontal="left" wrapText="1"/>
    </xf>
    <xf numFmtId="49" fontId="10" fillId="0" borderId="4" xfId="20" applyNumberFormat="1" applyFont="1" applyFill="1" applyBorder="1" applyAlignment="1">
      <alignment horizontal="left" wrapText="1"/>
    </xf>
    <xf numFmtId="183" fontId="1" fillId="0" borderId="0" xfId="20" applyNumberFormat="1" applyFont="1" applyFill="1" applyBorder="1" applyAlignment="1">
      <alignment/>
    </xf>
    <xf numFmtId="49" fontId="10" fillId="0" borderId="2" xfId="20" applyNumberFormat="1" applyFont="1" applyBorder="1" applyAlignment="1">
      <alignment horizontal="left" vertical="top" wrapText="1"/>
    </xf>
    <xf numFmtId="49" fontId="1" fillId="0" borderId="3" xfId="0" applyNumberFormat="1" applyFont="1" applyBorder="1" applyAlignment="1">
      <alignment horizontal="left" vertical="top" wrapText="1"/>
    </xf>
    <xf numFmtId="49" fontId="1" fillId="0" borderId="4" xfId="0" applyNumberFormat="1" applyFont="1" applyBorder="1" applyAlignment="1">
      <alignment horizontal="left" vertical="top" wrapText="1"/>
    </xf>
    <xf numFmtId="0" fontId="1" fillId="0" borderId="7" xfId="19" applyFont="1" applyBorder="1" applyAlignment="1">
      <alignment horizontal="center" vertical="center"/>
      <protection/>
    </xf>
    <xf numFmtId="0" fontId="1" fillId="0" borderId="10" xfId="19" applyFont="1" applyBorder="1" applyAlignment="1">
      <alignment vertical="center"/>
      <protection/>
    </xf>
    <xf numFmtId="183" fontId="1" fillId="0" borderId="5" xfId="20" applyNumberFormat="1" applyFont="1" applyBorder="1" applyAlignment="1">
      <alignment vertical="center"/>
    </xf>
    <xf numFmtId="185" fontId="1" fillId="0" borderId="5" xfId="20" applyNumberFormat="1" applyFont="1" applyBorder="1" applyAlignment="1">
      <alignment vertical="center"/>
    </xf>
    <xf numFmtId="10" fontId="1" fillId="0" borderId="5" xfId="23" applyNumberFormat="1" applyFont="1" applyBorder="1" applyAlignment="1">
      <alignment vertical="center"/>
    </xf>
    <xf numFmtId="49" fontId="10" fillId="0" borderId="2" xfId="20" applyNumberFormat="1" applyFont="1" applyFill="1" applyBorder="1" applyAlignment="1">
      <alignment horizontal="left" vertical="center" wrapText="1"/>
    </xf>
    <xf numFmtId="49" fontId="1" fillId="0" borderId="3" xfId="0" applyNumberFormat="1" applyFont="1" applyFill="1" applyBorder="1" applyAlignment="1">
      <alignment horizontal="left" vertical="center" wrapText="1"/>
    </xf>
    <xf numFmtId="49" fontId="1" fillId="0" borderId="4" xfId="0" applyNumberFormat="1" applyFont="1" applyFill="1" applyBorder="1" applyAlignment="1">
      <alignment horizontal="left" vertical="center" wrapText="1"/>
    </xf>
    <xf numFmtId="183" fontId="1" fillId="0" borderId="0" xfId="19" applyNumberFormat="1" applyFont="1" applyAlignment="1">
      <alignment vertical="center"/>
      <protection/>
    </xf>
    <xf numFmtId="0" fontId="1" fillId="0" borderId="0" xfId="19" applyFont="1" applyAlignment="1">
      <alignment vertical="center"/>
      <protection/>
    </xf>
    <xf numFmtId="49" fontId="10" fillId="0" borderId="2" xfId="20" applyNumberFormat="1" applyFont="1" applyFill="1" applyBorder="1" applyAlignment="1">
      <alignment wrapText="1"/>
    </xf>
    <xf numFmtId="49" fontId="1" fillId="0" borderId="3" xfId="0" applyNumberFormat="1" applyFont="1" applyFill="1" applyBorder="1" applyAlignment="1">
      <alignment wrapText="1"/>
    </xf>
    <xf numFmtId="49" fontId="1" fillId="0" borderId="4" xfId="0" applyNumberFormat="1" applyFont="1" applyFill="1" applyBorder="1" applyAlignment="1">
      <alignment wrapText="1"/>
    </xf>
    <xf numFmtId="0" fontId="1" fillId="0" borderId="7" xfId="19" applyFont="1" applyBorder="1" applyAlignment="1">
      <alignment horizontal="left"/>
      <protection/>
    </xf>
    <xf numFmtId="0" fontId="1" fillId="0" borderId="10" xfId="19" applyFont="1" applyBorder="1" applyAlignment="1">
      <alignment horizontal="left"/>
      <protection/>
    </xf>
    <xf numFmtId="49" fontId="1" fillId="0" borderId="2" xfId="19" applyNumberFormat="1" applyFont="1" applyBorder="1">
      <alignment/>
      <protection/>
    </xf>
    <xf numFmtId="183" fontId="10" fillId="0" borderId="5" xfId="20" applyNumberFormat="1" applyFont="1" applyFill="1" applyBorder="1" applyAlignment="1">
      <alignment/>
    </xf>
    <xf numFmtId="183" fontId="10" fillId="0" borderId="5" xfId="20" applyNumberFormat="1" applyFont="1" applyBorder="1" applyAlignment="1">
      <alignment/>
    </xf>
    <xf numFmtId="0" fontId="1" fillId="0" borderId="6" xfId="19" applyFont="1" applyFill="1" applyBorder="1" applyAlignment="1">
      <alignment horizontal="center"/>
      <protection/>
    </xf>
    <xf numFmtId="0" fontId="1" fillId="0" borderId="35" xfId="19" applyFont="1" applyFill="1" applyBorder="1">
      <alignment/>
      <protection/>
    </xf>
    <xf numFmtId="0" fontId="1" fillId="0" borderId="33" xfId="19" applyFont="1" applyBorder="1" applyAlignment="1">
      <alignment horizontal="left"/>
      <protection/>
    </xf>
    <xf numFmtId="0" fontId="1" fillId="0" borderId="34" xfId="19" applyFont="1" applyBorder="1" applyAlignment="1">
      <alignment horizontal="left"/>
      <protection/>
    </xf>
    <xf numFmtId="49" fontId="1" fillId="0" borderId="2" xfId="19" applyNumberFormat="1" applyFont="1" applyBorder="1" applyAlignment="1">
      <alignment wrapText="1"/>
      <protection/>
    </xf>
    <xf numFmtId="49" fontId="1" fillId="0" borderId="3" xfId="0" applyNumberFormat="1" applyFont="1" applyBorder="1" applyAlignment="1">
      <alignment/>
    </xf>
    <xf numFmtId="49" fontId="1" fillId="0" borderId="4" xfId="0" applyNumberFormat="1" applyFont="1" applyBorder="1" applyAlignment="1">
      <alignment/>
    </xf>
    <xf numFmtId="183" fontId="10" fillId="0" borderId="11" xfId="20" applyNumberFormat="1" applyFont="1" applyFill="1" applyBorder="1" applyAlignment="1">
      <alignment/>
    </xf>
    <xf numFmtId="183" fontId="10" fillId="0" borderId="11" xfId="20" applyNumberFormat="1" applyFont="1" applyBorder="1" applyAlignment="1">
      <alignment/>
    </xf>
    <xf numFmtId="185" fontId="1" fillId="0" borderId="11" xfId="20" applyNumberFormat="1" applyFont="1" applyBorder="1" applyAlignment="1">
      <alignment/>
    </xf>
    <xf numFmtId="10" fontId="1" fillId="0" borderId="11" xfId="23" applyNumberFormat="1" applyFont="1" applyBorder="1" applyAlignment="1">
      <alignment/>
    </xf>
    <xf numFmtId="49" fontId="1" fillId="0" borderId="6" xfId="19" applyNumberFormat="1" applyFont="1" applyFill="1" applyBorder="1" applyAlignment="1">
      <alignment horizontal="center" wrapText="1"/>
      <protection/>
    </xf>
    <xf numFmtId="49" fontId="1" fillId="0" borderId="32" xfId="19" applyNumberFormat="1" applyFont="1" applyFill="1" applyBorder="1" applyAlignment="1">
      <alignment horizontal="center" wrapText="1"/>
      <protection/>
    </xf>
    <xf numFmtId="49" fontId="1" fillId="0" borderId="35" xfId="19" applyNumberFormat="1" applyFont="1" applyFill="1" applyBorder="1" applyAlignment="1">
      <alignment horizontal="center" wrapText="1"/>
      <protection/>
    </xf>
    <xf numFmtId="49" fontId="1" fillId="0" borderId="2" xfId="20" applyNumberFormat="1" applyFont="1" applyFill="1" applyBorder="1" applyAlignment="1">
      <alignment horizontal="left" vertical="center" wrapText="1"/>
    </xf>
    <xf numFmtId="0" fontId="1" fillId="0" borderId="7" xfId="19" applyFont="1" applyBorder="1">
      <alignment/>
      <protection/>
    </xf>
    <xf numFmtId="49" fontId="1" fillId="0" borderId="2" xfId="20" applyNumberFormat="1" applyFont="1" applyFill="1" applyBorder="1" applyAlignment="1">
      <alignment vertical="center" wrapText="1"/>
    </xf>
    <xf numFmtId="49" fontId="1" fillId="0" borderId="3" xfId="0" applyNumberFormat="1" applyFont="1" applyFill="1" applyBorder="1" applyAlignment="1">
      <alignment vertical="center" wrapText="1"/>
    </xf>
    <xf numFmtId="49" fontId="1" fillId="0" borderId="4" xfId="0" applyNumberFormat="1" applyFont="1" applyFill="1" applyBorder="1" applyAlignment="1">
      <alignment vertical="center" wrapText="1"/>
    </xf>
    <xf numFmtId="49" fontId="1" fillId="0" borderId="2" xfId="18" applyNumberFormat="1" applyFont="1" applyBorder="1" applyAlignment="1">
      <alignment wrapText="1"/>
      <protection/>
    </xf>
    <xf numFmtId="49" fontId="10" fillId="0" borderId="2" xfId="20" applyNumberFormat="1" applyFont="1" applyBorder="1" applyAlignment="1">
      <alignment horizontal="left" wrapText="1"/>
    </xf>
    <xf numFmtId="49" fontId="1" fillId="0" borderId="3" xfId="0" applyNumberFormat="1" applyFont="1" applyBorder="1" applyAlignment="1">
      <alignment horizontal="left" wrapText="1"/>
    </xf>
    <xf numFmtId="49" fontId="1" fillId="0" borderId="4" xfId="0" applyNumberFormat="1" applyFont="1" applyBorder="1" applyAlignment="1">
      <alignment horizontal="left" wrapText="1"/>
    </xf>
    <xf numFmtId="10" fontId="1" fillId="0" borderId="5" xfId="23" applyNumberFormat="1" applyFont="1" applyBorder="1" applyAlignment="1">
      <alignment horizontal="center"/>
    </xf>
    <xf numFmtId="0" fontId="1" fillId="0" borderId="7" xfId="19" applyFont="1" applyBorder="1" applyAlignment="1">
      <alignment horizontal="left"/>
      <protection/>
    </xf>
    <xf numFmtId="183" fontId="10" fillId="0" borderId="2" xfId="20" applyNumberFormat="1" applyFont="1" applyBorder="1" applyAlignment="1">
      <alignment/>
    </xf>
    <xf numFmtId="0" fontId="1" fillId="0" borderId="3" xfId="19" applyFont="1" applyBorder="1">
      <alignment/>
      <protection/>
    </xf>
    <xf numFmtId="0" fontId="1" fillId="0" borderId="4" xfId="19" applyFont="1" applyBorder="1">
      <alignment/>
      <protection/>
    </xf>
    <xf numFmtId="183" fontId="1" fillId="0" borderId="0" xfId="19" applyNumberFormat="1" applyFont="1">
      <alignment/>
      <protection/>
    </xf>
    <xf numFmtId="0" fontId="1" fillId="0" borderId="2" xfId="19" applyFont="1" applyBorder="1" applyAlignment="1">
      <alignment horizontal="center"/>
      <protection/>
    </xf>
    <xf numFmtId="0" fontId="1" fillId="0" borderId="4" xfId="19" applyFont="1" applyBorder="1" applyAlignment="1">
      <alignment horizontal="center"/>
      <protection/>
    </xf>
    <xf numFmtId="185" fontId="10" fillId="0" borderId="5" xfId="20" applyNumberFormat="1" applyFont="1" applyBorder="1" applyAlignment="1">
      <alignment/>
    </xf>
    <xf numFmtId="10" fontId="10" fillId="0" borderId="5" xfId="20" applyNumberFormat="1" applyFont="1" applyBorder="1" applyAlignment="1">
      <alignment/>
    </xf>
    <xf numFmtId="203" fontId="1" fillId="0" borderId="8" xfId="20" applyNumberFormat="1" applyFont="1" applyBorder="1" applyAlignment="1">
      <alignment horizontal="center"/>
    </xf>
  </cellXfs>
  <cellStyles count="13">
    <cellStyle name="Normal" xfId="0"/>
    <cellStyle name="一般_91學年度現金流量表-教育部92.10.14" xfId="15"/>
    <cellStyle name="一般_平衡表" xfId="16"/>
    <cellStyle name="一般_固定資產變動表" xfId="17"/>
    <cellStyle name="一般_單位預算書(88)" xfId="18"/>
    <cellStyle name="一般_單位預算書.2(88)" xfId="19"/>
    <cellStyle name="Comma" xfId="20"/>
    <cellStyle name="Comma [0]" xfId="21"/>
    <cellStyle name="Followed Hyperlink" xfId="22"/>
    <cellStyle name="Percent" xfId="23"/>
    <cellStyle name="Currency" xfId="24"/>
    <cellStyle name="Currency [0]" xfId="25"/>
    <cellStyle name="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45"/>
  </sheetPr>
  <dimension ref="B1:J56"/>
  <sheetViews>
    <sheetView showGridLines="0" tabSelected="1" workbookViewId="0" topLeftCell="A1">
      <selection activeCell="C60" sqref="C60"/>
    </sheetView>
  </sheetViews>
  <sheetFormatPr defaultColWidth="8.796875" defaultRowHeight="15"/>
  <cols>
    <col min="1" max="1" width="1.8984375" style="9" customWidth="1"/>
    <col min="2" max="2" width="21.5" style="9" customWidth="1"/>
    <col min="3" max="3" width="17.3984375" style="52" customWidth="1"/>
    <col min="4" max="4" width="16.19921875" style="52" customWidth="1"/>
    <col min="5" max="5" width="17.19921875" style="53" bestFit="1" customWidth="1"/>
    <col min="6" max="6" width="24.59765625" style="9" customWidth="1"/>
    <col min="7" max="7" width="15.19921875" style="9" customWidth="1"/>
    <col min="8" max="8" width="16.09765625" style="9" customWidth="1"/>
    <col min="9" max="9" width="17.19921875" style="54" bestFit="1" customWidth="1"/>
    <col min="10" max="16384" width="9" style="9" customWidth="1"/>
  </cols>
  <sheetData>
    <row r="1" spans="2:9" s="2" customFormat="1" ht="19.5" customHeight="1">
      <c r="B1" s="1" t="s">
        <v>0</v>
      </c>
      <c r="C1" s="1"/>
      <c r="D1" s="1"/>
      <c r="E1" s="1"/>
      <c r="F1" s="1"/>
      <c r="G1" s="1"/>
      <c r="H1" s="1"/>
      <c r="I1" s="1"/>
    </row>
    <row r="2" spans="2:9" s="2" customFormat="1" ht="19.5" customHeight="1">
      <c r="B2" s="1" t="s">
        <v>1</v>
      </c>
      <c r="C2" s="1"/>
      <c r="D2" s="1"/>
      <c r="E2" s="1"/>
      <c r="F2" s="1"/>
      <c r="G2" s="1"/>
      <c r="H2" s="1"/>
      <c r="I2" s="1"/>
    </row>
    <row r="3" spans="2:9" s="2" customFormat="1" ht="19.5" customHeight="1">
      <c r="B3" s="3" t="s">
        <v>2</v>
      </c>
      <c r="C3" s="3"/>
      <c r="D3" s="3"/>
      <c r="E3" s="3"/>
      <c r="F3" s="3"/>
      <c r="G3" s="3"/>
      <c r="H3" s="3"/>
      <c r="I3" s="3"/>
    </row>
    <row r="4" spans="2:9" ht="19.5" customHeight="1">
      <c r="B4" s="4" t="s">
        <v>3</v>
      </c>
      <c r="C4" s="5" t="s">
        <v>4</v>
      </c>
      <c r="D4" s="6"/>
      <c r="E4" s="7"/>
      <c r="F4" s="8" t="s">
        <v>5</v>
      </c>
      <c r="G4" s="5" t="s">
        <v>4</v>
      </c>
      <c r="H4" s="6"/>
      <c r="I4" s="7"/>
    </row>
    <row r="5" spans="2:9" ht="19.5" customHeight="1">
      <c r="B5" s="10"/>
      <c r="C5" s="11" t="s">
        <v>6</v>
      </c>
      <c r="D5" s="11" t="s">
        <v>7</v>
      </c>
      <c r="E5" s="12" t="s">
        <v>8</v>
      </c>
      <c r="F5" s="13"/>
      <c r="G5" s="11" t="s">
        <v>6</v>
      </c>
      <c r="H5" s="11" t="s">
        <v>7</v>
      </c>
      <c r="I5" s="14" t="s">
        <v>8</v>
      </c>
    </row>
    <row r="6" spans="2:9" s="23" customFormat="1" ht="19.5" customHeight="1">
      <c r="B6" s="15" t="s">
        <v>9</v>
      </c>
      <c r="C6" s="16"/>
      <c r="D6" s="17"/>
      <c r="E6" s="18"/>
      <c r="F6" s="19" t="s">
        <v>10</v>
      </c>
      <c r="G6" s="20"/>
      <c r="H6" s="21"/>
      <c r="I6" s="22"/>
    </row>
    <row r="7" spans="2:9" s="23" customFormat="1" ht="19.5" customHeight="1">
      <c r="B7" s="24" t="s">
        <v>11</v>
      </c>
      <c r="C7" s="20">
        <v>870000</v>
      </c>
      <c r="D7" s="20">
        <v>815000</v>
      </c>
      <c r="E7" s="25">
        <f aca="true" t="shared" si="0" ref="E7:E15">C7-D7</f>
        <v>55000</v>
      </c>
      <c r="F7" s="23" t="s">
        <v>12</v>
      </c>
      <c r="G7" s="20">
        <v>7231578</v>
      </c>
      <c r="H7" s="20">
        <v>20433932</v>
      </c>
      <c r="I7" s="26">
        <f>G7-H7</f>
        <v>-13202354</v>
      </c>
    </row>
    <row r="8" spans="2:9" s="23" customFormat="1" ht="19.5" customHeight="1">
      <c r="B8" s="15" t="s">
        <v>13</v>
      </c>
      <c r="C8" s="20">
        <v>517883</v>
      </c>
      <c r="D8" s="20">
        <v>1501405</v>
      </c>
      <c r="E8" s="25">
        <f t="shared" si="0"/>
        <v>-983522</v>
      </c>
      <c r="F8" s="19" t="s">
        <v>14</v>
      </c>
      <c r="G8" s="20">
        <v>105191432</v>
      </c>
      <c r="H8" s="20">
        <v>78257164</v>
      </c>
      <c r="I8" s="26">
        <f>G8-H8</f>
        <v>26934268</v>
      </c>
    </row>
    <row r="9" spans="2:9" s="23" customFormat="1" ht="19.5" customHeight="1">
      <c r="B9" s="15" t="s">
        <v>15</v>
      </c>
      <c r="C9" s="20">
        <v>272708064</v>
      </c>
      <c r="D9" s="20">
        <v>220457092</v>
      </c>
      <c r="E9" s="25">
        <f t="shared" si="0"/>
        <v>52250972</v>
      </c>
      <c r="F9" s="19" t="s">
        <v>16</v>
      </c>
      <c r="G9" s="20">
        <v>76984080</v>
      </c>
      <c r="H9" s="20">
        <v>99580620</v>
      </c>
      <c r="I9" s="26">
        <f>G9-H9</f>
        <v>-22596540</v>
      </c>
    </row>
    <row r="10" spans="2:9" s="23" customFormat="1" ht="19.5" customHeight="1">
      <c r="B10" s="15" t="s">
        <v>17</v>
      </c>
      <c r="C10" s="20">
        <v>4471844</v>
      </c>
      <c r="D10" s="20">
        <v>30000</v>
      </c>
      <c r="E10" s="25">
        <f t="shared" si="0"/>
        <v>4441844</v>
      </c>
      <c r="F10" s="19" t="s">
        <v>18</v>
      </c>
      <c r="G10" s="20">
        <v>13975371</v>
      </c>
      <c r="H10" s="20">
        <v>7818476</v>
      </c>
      <c r="I10" s="26">
        <f>G10-H10</f>
        <v>6156895</v>
      </c>
    </row>
    <row r="11" spans="2:9" s="23" customFormat="1" ht="19.5" customHeight="1">
      <c r="B11" s="15" t="s">
        <v>19</v>
      </c>
      <c r="C11" s="20">
        <v>1055100</v>
      </c>
      <c r="D11" s="20">
        <v>1333274</v>
      </c>
      <c r="E11" s="25">
        <f t="shared" si="0"/>
        <v>-278174</v>
      </c>
      <c r="F11" s="27" t="s">
        <v>20</v>
      </c>
      <c r="G11" s="28">
        <f>SUM(G7:G10)</f>
        <v>203382461</v>
      </c>
      <c r="H11" s="28">
        <f>SUM(H7:H10)</f>
        <v>206090192</v>
      </c>
      <c r="I11" s="29">
        <f>G11-H11</f>
        <v>-2707731</v>
      </c>
    </row>
    <row r="12" spans="2:9" s="23" customFormat="1" ht="19.5" customHeight="1">
      <c r="B12" s="15" t="s">
        <v>21</v>
      </c>
      <c r="C12" s="20">
        <v>1823426</v>
      </c>
      <c r="D12" s="20">
        <v>645637</v>
      </c>
      <c r="E12" s="25">
        <f t="shared" si="0"/>
        <v>1177789</v>
      </c>
      <c r="F12" s="19" t="s">
        <v>22</v>
      </c>
      <c r="G12" s="20"/>
      <c r="H12" s="20"/>
      <c r="I12" s="26"/>
    </row>
    <row r="13" spans="2:9" s="23" customFormat="1" ht="19.5" customHeight="1">
      <c r="B13" s="15" t="s">
        <v>23</v>
      </c>
      <c r="C13" s="20">
        <v>634335</v>
      </c>
      <c r="D13" s="20">
        <v>772517</v>
      </c>
      <c r="E13" s="25">
        <f t="shared" si="0"/>
        <v>-138182</v>
      </c>
      <c r="F13" s="19" t="s">
        <v>24</v>
      </c>
      <c r="G13" s="20">
        <v>50621055</v>
      </c>
      <c r="H13" s="20">
        <v>137124397</v>
      </c>
      <c r="I13" s="26">
        <f>G13-H13</f>
        <v>-86503342</v>
      </c>
    </row>
    <row r="14" spans="2:9" s="23" customFormat="1" ht="19.5" customHeight="1">
      <c r="B14" s="15" t="s">
        <v>25</v>
      </c>
      <c r="C14" s="20">
        <v>12053930</v>
      </c>
      <c r="D14" s="20">
        <v>8608071</v>
      </c>
      <c r="E14" s="25">
        <f t="shared" si="0"/>
        <v>3445859</v>
      </c>
      <c r="F14" s="23" t="s">
        <v>26</v>
      </c>
      <c r="G14" s="20"/>
      <c r="H14" s="20"/>
      <c r="I14" s="26"/>
    </row>
    <row r="15" spans="2:9" s="23" customFormat="1" ht="19.5" customHeight="1">
      <c r="B15" s="15" t="s">
        <v>27</v>
      </c>
      <c r="C15" s="20">
        <v>10430929</v>
      </c>
      <c r="D15" s="20">
        <v>5316461</v>
      </c>
      <c r="E15" s="25">
        <f t="shared" si="0"/>
        <v>5114468</v>
      </c>
      <c r="F15" s="23" t="s">
        <v>28</v>
      </c>
      <c r="G15" s="20">
        <v>10007899</v>
      </c>
      <c r="H15" s="20">
        <v>9915605</v>
      </c>
      <c r="I15" s="26">
        <f>G15-H15</f>
        <v>92294</v>
      </c>
    </row>
    <row r="16" spans="2:9" s="23" customFormat="1" ht="19.5" customHeight="1">
      <c r="B16" s="30" t="s">
        <v>29</v>
      </c>
      <c r="C16" s="28">
        <f>SUM(C7:C15)</f>
        <v>304565511</v>
      </c>
      <c r="D16" s="28">
        <f>SUM(D7:D15)</f>
        <v>239479457</v>
      </c>
      <c r="E16" s="28">
        <f>SUM(E7:E15)</f>
        <v>65086054</v>
      </c>
      <c r="F16" s="19" t="s">
        <v>30</v>
      </c>
      <c r="G16" s="20">
        <v>82979558</v>
      </c>
      <c r="H16" s="20">
        <v>61616212</v>
      </c>
      <c r="I16" s="26">
        <f>G16-H16</f>
        <v>21363346</v>
      </c>
    </row>
    <row r="17" spans="2:9" s="23" customFormat="1" ht="19.5" customHeight="1">
      <c r="B17" s="24" t="s">
        <v>31</v>
      </c>
      <c r="C17" s="20"/>
      <c r="D17" s="20"/>
      <c r="E17" s="25"/>
      <c r="F17" s="19" t="s">
        <v>32</v>
      </c>
      <c r="G17" s="28">
        <f>SUM(G13:G16)</f>
        <v>143608512</v>
      </c>
      <c r="H17" s="28">
        <f>SUM(H13:H16)</f>
        <v>208656214</v>
      </c>
      <c r="I17" s="29">
        <f>SUM(I13:I16)</f>
        <v>-65047702</v>
      </c>
    </row>
    <row r="18" spans="2:9" s="23" customFormat="1" ht="19.5" customHeight="1">
      <c r="B18" s="24" t="s">
        <v>33</v>
      </c>
      <c r="C18" s="20">
        <v>60000000</v>
      </c>
      <c r="D18" s="20">
        <v>60000000</v>
      </c>
      <c r="E18" s="31" t="s">
        <v>34</v>
      </c>
      <c r="F18" s="19"/>
      <c r="G18" s="21"/>
      <c r="H18" s="21"/>
      <c r="I18" s="18"/>
    </row>
    <row r="19" spans="2:9" s="23" customFormat="1" ht="19.5" customHeight="1">
      <c r="B19" s="24" t="s">
        <v>35</v>
      </c>
      <c r="C19" s="20">
        <v>79004754</v>
      </c>
      <c r="D19" s="20">
        <v>58761538</v>
      </c>
      <c r="E19" s="25">
        <f>C19-D19</f>
        <v>20243216</v>
      </c>
      <c r="F19" s="19" t="s">
        <v>36</v>
      </c>
      <c r="G19" s="32">
        <f>SUM(G17+G11)</f>
        <v>346990973</v>
      </c>
      <c r="H19" s="32">
        <f>SUM(H17+H11)</f>
        <v>414746406</v>
      </c>
      <c r="I19" s="33">
        <f>G19-H19</f>
        <v>-67755433</v>
      </c>
    </row>
    <row r="20" spans="2:9" s="23" customFormat="1" ht="19.5" customHeight="1">
      <c r="B20" s="24" t="s">
        <v>37</v>
      </c>
      <c r="C20" s="20">
        <v>11280215</v>
      </c>
      <c r="D20" s="20">
        <v>9125105</v>
      </c>
      <c r="E20" s="25">
        <f>C20-D20</f>
        <v>2155110</v>
      </c>
      <c r="F20" s="19"/>
      <c r="G20" s="20"/>
      <c r="H20" s="20"/>
      <c r="I20" s="26"/>
    </row>
    <row r="21" spans="2:9" s="23" customFormat="1" ht="19.5" customHeight="1">
      <c r="B21" s="24" t="s">
        <v>38</v>
      </c>
      <c r="C21" s="34">
        <v>3974804</v>
      </c>
      <c r="D21" s="34">
        <v>2854674</v>
      </c>
      <c r="E21" s="25">
        <f>C21-D21</f>
        <v>1120130</v>
      </c>
      <c r="F21" s="19" t="s">
        <v>39</v>
      </c>
      <c r="G21" s="20"/>
      <c r="H21" s="20"/>
      <c r="I21" s="26"/>
    </row>
    <row r="22" spans="2:9" s="23" customFormat="1" ht="19.5" customHeight="1">
      <c r="B22" s="30" t="s">
        <v>20</v>
      </c>
      <c r="C22" s="28">
        <f>SUM(C18:C21)</f>
        <v>154259773</v>
      </c>
      <c r="D22" s="28">
        <f>SUM(D18:D21)</f>
        <v>130741317</v>
      </c>
      <c r="E22" s="29">
        <f>SUM(E18:E21)</f>
        <v>23518456</v>
      </c>
      <c r="F22" s="19" t="s">
        <v>40</v>
      </c>
      <c r="G22" s="20">
        <v>69125105</v>
      </c>
      <c r="H22" s="20">
        <v>60000000</v>
      </c>
      <c r="I22" s="26">
        <f>G22-H22</f>
        <v>9125105</v>
      </c>
    </row>
    <row r="23" spans="2:9" s="23" customFormat="1" ht="19.5" customHeight="1">
      <c r="B23" s="20"/>
      <c r="C23" s="20"/>
      <c r="D23" s="20"/>
      <c r="E23" s="20"/>
      <c r="F23" s="19" t="s">
        <v>41</v>
      </c>
      <c r="G23" s="20"/>
      <c r="H23" s="20">
        <v>89981470</v>
      </c>
      <c r="I23" s="25">
        <f>G23-H23</f>
        <v>-89981470</v>
      </c>
    </row>
    <row r="24" spans="2:9" s="23" customFormat="1" ht="19.5" customHeight="1">
      <c r="B24" s="24" t="s">
        <v>42</v>
      </c>
      <c r="C24" s="20"/>
      <c r="D24" s="20"/>
      <c r="E24" s="25"/>
      <c r="F24" s="27" t="s">
        <v>20</v>
      </c>
      <c r="G24" s="28">
        <f>SUM(G22:G23)</f>
        <v>69125105</v>
      </c>
      <c r="H24" s="28">
        <f>SUM(H22:H23)</f>
        <v>149981470</v>
      </c>
      <c r="I24" s="29">
        <f>G24-H24</f>
        <v>-80856365</v>
      </c>
    </row>
    <row r="25" spans="2:9" s="23" customFormat="1" ht="19.5" customHeight="1">
      <c r="B25" s="24" t="s">
        <v>43</v>
      </c>
      <c r="C25" s="20">
        <v>499380218</v>
      </c>
      <c r="D25" s="20">
        <v>499380218</v>
      </c>
      <c r="E25" s="31" t="s">
        <v>34</v>
      </c>
      <c r="F25" s="19" t="s">
        <v>44</v>
      </c>
      <c r="G25" s="20"/>
      <c r="H25" s="20"/>
      <c r="I25" s="26"/>
    </row>
    <row r="26" spans="2:9" s="23" customFormat="1" ht="19.5" customHeight="1">
      <c r="B26" s="15" t="s">
        <v>45</v>
      </c>
      <c r="C26" s="20">
        <v>275945113</v>
      </c>
      <c r="D26" s="20">
        <v>272203251</v>
      </c>
      <c r="E26" s="25">
        <f>C26-D26</f>
        <v>3741862</v>
      </c>
      <c r="F26" s="35" t="s">
        <v>46</v>
      </c>
      <c r="G26" s="20">
        <v>3880308766</v>
      </c>
      <c r="H26" s="20">
        <v>3438007924</v>
      </c>
      <c r="I26" s="26">
        <f>G26-H26</f>
        <v>442300842</v>
      </c>
    </row>
    <row r="27" spans="2:9" s="23" customFormat="1" ht="19.5" customHeight="1">
      <c r="B27" s="15" t="s">
        <v>47</v>
      </c>
      <c r="C27" s="20">
        <v>2101971953</v>
      </c>
      <c r="D27" s="20">
        <v>2096489444</v>
      </c>
      <c r="E27" s="25">
        <f>C27-D27</f>
        <v>5482509</v>
      </c>
      <c r="F27" s="19" t="s">
        <v>48</v>
      </c>
      <c r="G27" s="20">
        <v>249858927</v>
      </c>
      <c r="H27" s="20">
        <v>361444477</v>
      </c>
      <c r="I27" s="26">
        <f>G27-H27</f>
        <v>-111585550</v>
      </c>
    </row>
    <row r="28" spans="2:9" s="23" customFormat="1" ht="19.5" customHeight="1">
      <c r="B28" s="15" t="s">
        <v>49</v>
      </c>
      <c r="C28" s="20">
        <v>4340370</v>
      </c>
      <c r="D28" s="20">
        <v>4340370</v>
      </c>
      <c r="E28" s="31" t="s">
        <v>34</v>
      </c>
      <c r="F28" s="30" t="s">
        <v>50</v>
      </c>
      <c r="G28" s="28">
        <f>SUM(G26:G27)</f>
        <v>4130167693</v>
      </c>
      <c r="H28" s="28">
        <f>SUM(H26:H27)</f>
        <v>3799452401</v>
      </c>
      <c r="I28" s="29">
        <f>G28-H28</f>
        <v>330715292</v>
      </c>
    </row>
    <row r="29" spans="2:9" s="23" customFormat="1" ht="19.5" customHeight="1">
      <c r="B29" s="15" t="s">
        <v>51</v>
      </c>
      <c r="C29" s="20">
        <v>11500423</v>
      </c>
      <c r="D29" s="20">
        <v>11500423</v>
      </c>
      <c r="E29" s="31" t="s">
        <v>34</v>
      </c>
      <c r="F29" s="36" t="s">
        <v>52</v>
      </c>
      <c r="G29" s="37">
        <f>G28+G24</f>
        <v>4199292798</v>
      </c>
      <c r="H29" s="37">
        <f>H28+H24</f>
        <v>3949433871</v>
      </c>
      <c r="I29" s="38">
        <f>G29-H29</f>
        <v>249858927</v>
      </c>
    </row>
    <row r="30" spans="2:9" s="23" customFormat="1" ht="19.5" customHeight="1">
      <c r="B30" s="39" t="s">
        <v>53</v>
      </c>
      <c r="C30" s="32">
        <v>179305981</v>
      </c>
      <c r="D30" s="32">
        <v>156558983</v>
      </c>
      <c r="E30" s="33">
        <f>C30-D30</f>
        <v>22746998</v>
      </c>
      <c r="F30" s="40"/>
      <c r="G30" s="37"/>
      <c r="H30" s="37"/>
      <c r="I30" s="38"/>
    </row>
    <row r="31" spans="2:10" s="23" customFormat="1" ht="19.5" customHeight="1">
      <c r="B31" s="15" t="s">
        <v>54</v>
      </c>
      <c r="C31" s="20">
        <v>985738871</v>
      </c>
      <c r="D31" s="20">
        <v>921808749</v>
      </c>
      <c r="E31" s="25">
        <f>C31-D31</f>
        <v>63930122</v>
      </c>
      <c r="F31" s="41"/>
      <c r="G31" s="20"/>
      <c r="H31" s="20"/>
      <c r="I31" s="42"/>
      <c r="J31" s="9"/>
    </row>
    <row r="32" spans="2:10" s="23" customFormat="1" ht="19.5" customHeight="1">
      <c r="B32" s="15" t="s">
        <v>55</v>
      </c>
      <c r="C32" s="20">
        <v>4674359</v>
      </c>
      <c r="D32" s="20">
        <v>4674359</v>
      </c>
      <c r="E32" s="31" t="s">
        <v>34</v>
      </c>
      <c r="F32" s="15"/>
      <c r="G32" s="20"/>
      <c r="H32" s="20"/>
      <c r="I32" s="43"/>
      <c r="J32" s="9"/>
    </row>
    <row r="33" spans="2:9" s="19" customFormat="1" ht="19.5" customHeight="1">
      <c r="B33" s="15" t="s">
        <v>56</v>
      </c>
      <c r="C33" s="20">
        <v>5242546</v>
      </c>
      <c r="D33" s="20">
        <v>5242546</v>
      </c>
      <c r="E33" s="25">
        <f>C33-D33</f>
        <v>0</v>
      </c>
      <c r="F33" s="44"/>
      <c r="G33" s="20"/>
      <c r="H33" s="20"/>
      <c r="I33" s="43"/>
    </row>
    <row r="34" spans="2:9" s="23" customFormat="1" ht="19.5" customHeight="1">
      <c r="B34" s="15" t="s">
        <v>57</v>
      </c>
      <c r="C34" s="20">
        <v>4905950</v>
      </c>
      <c r="D34" s="20">
        <v>4107950</v>
      </c>
      <c r="E34" s="31" t="s">
        <v>34</v>
      </c>
      <c r="F34" s="44"/>
      <c r="G34" s="20"/>
      <c r="H34" s="20"/>
      <c r="I34" s="43"/>
    </row>
    <row r="35" spans="2:9" s="23" customFormat="1" ht="19.5" customHeight="1">
      <c r="B35" s="15" t="s">
        <v>58</v>
      </c>
      <c r="C35" s="34">
        <v>0</v>
      </c>
      <c r="D35" s="20">
        <v>2651000</v>
      </c>
      <c r="E35" s="25">
        <f>C35-D35</f>
        <v>-2651000</v>
      </c>
      <c r="F35" s="44"/>
      <c r="G35" s="20"/>
      <c r="H35" s="20"/>
      <c r="I35" s="43"/>
    </row>
    <row r="36" spans="2:9" s="23" customFormat="1" ht="19.5" customHeight="1">
      <c r="B36" s="15" t="s">
        <v>59</v>
      </c>
      <c r="C36" s="34">
        <v>0</v>
      </c>
      <c r="D36" s="34">
        <v>0</v>
      </c>
      <c r="E36" s="25">
        <f>C36-D36</f>
        <v>0</v>
      </c>
      <c r="F36" s="44"/>
      <c r="G36" s="20"/>
      <c r="H36" s="20"/>
      <c r="I36" s="43"/>
    </row>
    <row r="37" spans="2:9" s="23" customFormat="1" ht="19.5" customHeight="1">
      <c r="B37" s="15" t="s">
        <v>60</v>
      </c>
      <c r="C37" s="34">
        <v>458740</v>
      </c>
      <c r="D37" s="34">
        <v>443800</v>
      </c>
      <c r="E37" s="31" t="s">
        <v>34</v>
      </c>
      <c r="F37" s="44"/>
      <c r="G37" s="20"/>
      <c r="H37" s="20"/>
      <c r="I37" s="43"/>
    </row>
    <row r="38" spans="2:9" s="23" customFormat="1" ht="19.5" customHeight="1">
      <c r="B38" s="30" t="s">
        <v>20</v>
      </c>
      <c r="C38" s="45">
        <f>SUM(C25:C37)</f>
        <v>4073464524</v>
      </c>
      <c r="D38" s="45">
        <f>SUM(D25:D37)</f>
        <v>3979401093</v>
      </c>
      <c r="E38" s="29">
        <f>C38-D38</f>
        <v>94063431</v>
      </c>
      <c r="F38" s="44"/>
      <c r="G38" s="20"/>
      <c r="H38" s="20"/>
      <c r="I38" s="43"/>
    </row>
    <row r="39" spans="2:9" s="23" customFormat="1" ht="19.5" customHeight="1">
      <c r="B39" s="36" t="s">
        <v>61</v>
      </c>
      <c r="C39" s="34"/>
      <c r="D39" s="34"/>
      <c r="E39" s="25"/>
      <c r="F39" s="44"/>
      <c r="G39" s="20"/>
      <c r="H39" s="20"/>
      <c r="I39" s="43"/>
    </row>
    <row r="40" spans="2:9" ht="19.5" customHeight="1">
      <c r="B40" s="36" t="s">
        <v>62</v>
      </c>
      <c r="C40" s="34">
        <v>13277863</v>
      </c>
      <c r="D40" s="34">
        <v>14132310</v>
      </c>
      <c r="E40" s="25">
        <f>C40-D40</f>
        <v>-854447</v>
      </c>
      <c r="F40" s="44"/>
      <c r="G40" s="46"/>
      <c r="H40" s="46"/>
      <c r="I40" s="43"/>
    </row>
    <row r="41" spans="2:9" ht="19.5" customHeight="1">
      <c r="B41" s="47" t="s">
        <v>63</v>
      </c>
      <c r="C41" s="34">
        <v>716100</v>
      </c>
      <c r="D41" s="34">
        <v>426100</v>
      </c>
      <c r="E41" s="25">
        <f>C41-D41</f>
        <v>290000</v>
      </c>
      <c r="F41" s="44"/>
      <c r="G41" s="46"/>
      <c r="H41" s="46"/>
      <c r="I41" s="43"/>
    </row>
    <row r="42" spans="2:9" ht="19.5" customHeight="1">
      <c r="B42" s="47" t="s">
        <v>20</v>
      </c>
      <c r="C42" s="45">
        <f>SUM(C40:C41)</f>
        <v>13993963</v>
      </c>
      <c r="D42" s="45">
        <f>SUM(D40:D41)</f>
        <v>14558410</v>
      </c>
      <c r="E42" s="29">
        <f>C42-D42</f>
        <v>-564447</v>
      </c>
      <c r="F42" s="44"/>
      <c r="G42" s="46"/>
      <c r="H42" s="46"/>
      <c r="I42" s="43"/>
    </row>
    <row r="43" spans="2:9" ht="19.5" customHeight="1">
      <c r="B43" s="47"/>
      <c r="C43" s="34"/>
      <c r="D43" s="34"/>
      <c r="E43" s="18"/>
      <c r="F43" s="44"/>
      <c r="G43" s="46"/>
      <c r="H43" s="46"/>
      <c r="I43" s="43"/>
    </row>
    <row r="44" spans="2:9" ht="19.5" customHeight="1">
      <c r="B44" s="47"/>
      <c r="C44" s="34"/>
      <c r="D44" s="34"/>
      <c r="E44" s="25"/>
      <c r="F44" s="44"/>
      <c r="G44" s="46"/>
      <c r="H44" s="46"/>
      <c r="I44" s="43"/>
    </row>
    <row r="45" spans="2:9" ht="19.5" customHeight="1">
      <c r="B45" s="47"/>
      <c r="C45" s="34"/>
      <c r="D45" s="34"/>
      <c r="E45" s="25"/>
      <c r="F45" s="44"/>
      <c r="G45" s="46"/>
      <c r="H45" s="46"/>
      <c r="I45" s="43"/>
    </row>
    <row r="46" spans="2:9" ht="19.5" customHeight="1">
      <c r="B46" s="47"/>
      <c r="C46" s="34"/>
      <c r="D46" s="34"/>
      <c r="E46" s="25"/>
      <c r="F46" s="44"/>
      <c r="G46" s="46"/>
      <c r="H46" s="46"/>
      <c r="I46" s="43"/>
    </row>
    <row r="47" spans="2:9" ht="19.5" customHeight="1">
      <c r="B47" s="47"/>
      <c r="C47" s="34"/>
      <c r="D47" s="34"/>
      <c r="E47" s="25"/>
      <c r="F47" s="44"/>
      <c r="G47" s="46"/>
      <c r="H47" s="46"/>
      <c r="I47" s="43"/>
    </row>
    <row r="48" spans="2:9" ht="19.5" customHeight="1">
      <c r="B48" s="47"/>
      <c r="C48" s="34"/>
      <c r="D48" s="34"/>
      <c r="E48" s="25"/>
      <c r="F48" s="44"/>
      <c r="G48" s="46"/>
      <c r="H48" s="46"/>
      <c r="I48" s="43"/>
    </row>
    <row r="49" spans="2:9" ht="19.5" customHeight="1">
      <c r="B49" s="47"/>
      <c r="C49" s="34"/>
      <c r="D49" s="34"/>
      <c r="E49" s="25"/>
      <c r="F49" s="44"/>
      <c r="G49" s="46"/>
      <c r="H49" s="46"/>
      <c r="I49" s="43"/>
    </row>
    <row r="50" spans="2:9" ht="19.5" customHeight="1">
      <c r="B50" s="47"/>
      <c r="C50" s="34"/>
      <c r="D50" s="34"/>
      <c r="E50" s="25"/>
      <c r="F50" s="44"/>
      <c r="G50" s="46"/>
      <c r="H50" s="46"/>
      <c r="I50" s="43"/>
    </row>
    <row r="51" spans="2:9" ht="19.5" customHeight="1">
      <c r="B51" s="47"/>
      <c r="C51" s="34"/>
      <c r="D51" s="34"/>
      <c r="E51" s="25"/>
      <c r="F51" s="44"/>
      <c r="G51" s="46"/>
      <c r="H51" s="46"/>
      <c r="I51" s="43"/>
    </row>
    <row r="52" spans="2:9" ht="19.5" customHeight="1">
      <c r="B52" s="48" t="s">
        <v>64</v>
      </c>
      <c r="C52" s="45">
        <f>SUM(C42+C38+C22+C16)</f>
        <v>4546283771</v>
      </c>
      <c r="D52" s="45">
        <f>SUM(D42+D38+D22+D16)</f>
        <v>4364180277</v>
      </c>
      <c r="E52" s="29">
        <f>E42+E38+E22+E16</f>
        <v>182103494</v>
      </c>
      <c r="F52" s="49" t="s">
        <v>65</v>
      </c>
      <c r="G52" s="28">
        <f>G29+G19</f>
        <v>4546283771</v>
      </c>
      <c r="H52" s="28">
        <f>H29+H19</f>
        <v>4364180277</v>
      </c>
      <c r="I52" s="50">
        <f>I29+I19</f>
        <v>182103494</v>
      </c>
    </row>
    <row r="53" spans="2:8" ht="16.5" hidden="1">
      <c r="B53" s="51" t="s">
        <v>66</v>
      </c>
      <c r="D53" s="53" t="s">
        <v>67</v>
      </c>
      <c r="E53" s="9"/>
      <c r="F53" s="51" t="s">
        <v>68</v>
      </c>
      <c r="H53" s="51" t="s">
        <v>69</v>
      </c>
    </row>
    <row r="55" ht="18" customHeight="1"/>
    <row r="56" ht="19.5" customHeight="1">
      <c r="E56" s="9"/>
    </row>
    <row r="57" ht="19.5" customHeight="1"/>
  </sheetData>
  <mergeCells count="7">
    <mergeCell ref="B1:I1"/>
    <mergeCell ref="B2:I2"/>
    <mergeCell ref="B3:I3"/>
    <mergeCell ref="C4:E4"/>
    <mergeCell ref="B4:B5"/>
    <mergeCell ref="G4:I4"/>
    <mergeCell ref="F4:F5"/>
  </mergeCells>
  <printOptions/>
  <pageMargins left="0.3937007874015748" right="0.07874015748031496" top="0.3937007874015748" bottom="0.5905511811023623" header="0" footer="0.3937007874015748"/>
  <pageSetup firstPageNumber="1" useFirstPageNumber="1" horizontalDpi="600" verticalDpi="600" orientation="landscape" paperSize="9" scale="90" r:id="rId1"/>
  <headerFooter alignWithMargins="0">
    <oddHeader>&amp;R全&amp;"Times New Roman,標準"2&amp;"全真楷書,標準"頁第&amp;"Times New Roman,標準"&amp;P&amp;"全真楷書,標準"頁</oddHeader>
    <oddFooter>&amp;C&amp;"標楷體,標準"一&amp;P一</oddFooter>
  </headerFooter>
</worksheet>
</file>

<file path=xl/worksheets/sheet2.xml><?xml version="1.0" encoding="utf-8"?>
<worksheet xmlns="http://schemas.openxmlformats.org/spreadsheetml/2006/main" xmlns:r="http://schemas.openxmlformats.org/officeDocument/2006/relationships">
  <sheetPr>
    <tabColor indexed="45"/>
  </sheetPr>
  <dimension ref="A1:I34"/>
  <sheetViews>
    <sheetView showGridLines="0" zoomScale="90" zoomScaleNormal="90" workbookViewId="0" topLeftCell="A13">
      <selection activeCell="B34" sqref="B34"/>
    </sheetView>
  </sheetViews>
  <sheetFormatPr defaultColWidth="8.796875" defaultRowHeight="15"/>
  <cols>
    <col min="1" max="1" width="26.8984375" style="55" customWidth="1"/>
    <col min="2" max="2" width="15.8984375" style="55" customWidth="1"/>
    <col min="3" max="3" width="15.69921875" style="52" customWidth="1"/>
    <col min="4" max="4" width="15.69921875" style="55" customWidth="1"/>
    <col min="5" max="5" width="14.5" style="56" customWidth="1"/>
    <col min="6" max="6" width="13.59765625" style="55" customWidth="1"/>
    <col min="7" max="7" width="15.09765625" style="56" customWidth="1"/>
    <col min="8" max="8" width="13.19921875" style="55" customWidth="1"/>
    <col min="9" max="16384" width="9" style="55" customWidth="1"/>
  </cols>
  <sheetData>
    <row r="1" spans="1:8" ht="18" customHeight="1">
      <c r="A1" s="1" t="s">
        <v>0</v>
      </c>
      <c r="B1" s="1"/>
      <c r="C1" s="1"/>
      <c r="D1" s="1"/>
      <c r="E1" s="1"/>
      <c r="F1" s="1"/>
      <c r="G1" s="1"/>
      <c r="H1" s="1"/>
    </row>
    <row r="2" spans="1:8" ht="17.25" customHeight="1">
      <c r="A2" s="1" t="s">
        <v>70</v>
      </c>
      <c r="B2" s="1"/>
      <c r="C2" s="1"/>
      <c r="D2" s="1"/>
      <c r="E2" s="1"/>
      <c r="F2" s="1"/>
      <c r="G2" s="1"/>
      <c r="H2" s="1"/>
    </row>
    <row r="3" spans="1:8" ht="18" customHeight="1">
      <c r="A3" s="1" t="s">
        <v>71</v>
      </c>
      <c r="B3" s="1"/>
      <c r="C3" s="1"/>
      <c r="D3" s="1"/>
      <c r="E3" s="1"/>
      <c r="F3" s="1"/>
      <c r="G3" s="1"/>
      <c r="H3" s="1"/>
    </row>
    <row r="4" ht="13.5" customHeight="1">
      <c r="G4" s="56" t="s">
        <v>72</v>
      </c>
    </row>
    <row r="5" ht="14.25" customHeight="1">
      <c r="H5" s="55" t="s">
        <v>73</v>
      </c>
    </row>
    <row r="6" spans="1:8" ht="16.5">
      <c r="A6" s="57" t="s">
        <v>74</v>
      </c>
      <c r="B6" s="57" t="s">
        <v>75</v>
      </c>
      <c r="C6" s="58" t="s">
        <v>76</v>
      </c>
      <c r="D6" s="57" t="s">
        <v>77</v>
      </c>
      <c r="E6" s="59" t="s">
        <v>78</v>
      </c>
      <c r="F6" s="59"/>
      <c r="G6" s="59" t="s">
        <v>79</v>
      </c>
      <c r="H6" s="59"/>
    </row>
    <row r="7" spans="1:8" ht="16.5">
      <c r="A7" s="60"/>
      <c r="B7" s="60"/>
      <c r="C7" s="61"/>
      <c r="D7" s="60"/>
      <c r="E7" s="62" t="s">
        <v>80</v>
      </c>
      <c r="F7" s="63" t="s">
        <v>81</v>
      </c>
      <c r="G7" s="62" t="s">
        <v>80</v>
      </c>
      <c r="H7" s="63" t="s">
        <v>81</v>
      </c>
    </row>
    <row r="8" spans="1:8" ht="18" customHeight="1">
      <c r="A8" s="64" t="s">
        <v>82</v>
      </c>
      <c r="B8" s="64"/>
      <c r="C8" s="16"/>
      <c r="D8" s="64"/>
      <c r="E8" s="65"/>
      <c r="F8" s="64"/>
      <c r="G8" s="65"/>
      <c r="H8" s="64"/>
    </row>
    <row r="9" spans="1:9" ht="18" customHeight="1">
      <c r="A9" s="66" t="s">
        <v>83</v>
      </c>
      <c r="B9" s="34">
        <v>951174212</v>
      </c>
      <c r="C9" s="34">
        <v>985162387</v>
      </c>
      <c r="D9" s="34">
        <v>981823799</v>
      </c>
      <c r="E9" s="25">
        <f aca="true" t="shared" si="0" ref="E9:E15">C9-B9</f>
        <v>33988175</v>
      </c>
      <c r="F9" s="67">
        <f>+E9/+B9</f>
        <v>0.035732860049405964</v>
      </c>
      <c r="G9" s="25">
        <f aca="true" t="shared" si="1" ref="G9:G15">C9-D9</f>
        <v>3338588</v>
      </c>
      <c r="H9" s="67">
        <f>G9/D9</f>
        <v>0.0034003942493555303</v>
      </c>
      <c r="I9" s="52"/>
    </row>
    <row r="10" spans="1:9" ht="18" customHeight="1">
      <c r="A10" s="66" t="s">
        <v>84</v>
      </c>
      <c r="B10" s="34">
        <v>24730000</v>
      </c>
      <c r="C10" s="34">
        <v>23288647</v>
      </c>
      <c r="D10" s="34">
        <v>22259090</v>
      </c>
      <c r="E10" s="25">
        <f t="shared" si="0"/>
        <v>-1441353</v>
      </c>
      <c r="F10" s="67">
        <f>+E10/+B10</f>
        <v>-0.05828358269308532</v>
      </c>
      <c r="G10" s="25">
        <f t="shared" si="1"/>
        <v>1029557</v>
      </c>
      <c r="H10" s="67">
        <f>G10/D10</f>
        <v>0.046253328415492276</v>
      </c>
      <c r="I10" s="52"/>
    </row>
    <row r="11" spans="1:9" ht="18" customHeight="1">
      <c r="A11" s="66" t="s">
        <v>85</v>
      </c>
      <c r="B11" s="34">
        <v>24150000</v>
      </c>
      <c r="C11" s="34">
        <v>20878352</v>
      </c>
      <c r="D11" s="34">
        <v>26599620</v>
      </c>
      <c r="E11" s="25">
        <f t="shared" si="0"/>
        <v>-3271648</v>
      </c>
      <c r="F11" s="67">
        <f>+E11/+B11</f>
        <v>-0.135471966873706</v>
      </c>
      <c r="G11" s="25">
        <f t="shared" si="1"/>
        <v>-5721268</v>
      </c>
      <c r="H11" s="67">
        <f>G11/D11</f>
        <v>-0.21508833584840686</v>
      </c>
      <c r="I11" s="52"/>
    </row>
    <row r="12" spans="1:9" ht="18" customHeight="1">
      <c r="A12" s="66" t="s">
        <v>86</v>
      </c>
      <c r="B12" s="34"/>
      <c r="C12" s="34">
        <v>862092</v>
      </c>
      <c r="D12" s="34"/>
      <c r="E12" s="25">
        <f t="shared" si="0"/>
        <v>862092</v>
      </c>
      <c r="F12" s="67"/>
      <c r="G12" s="25">
        <f t="shared" si="1"/>
        <v>862092</v>
      </c>
      <c r="H12" s="67"/>
      <c r="I12" s="52"/>
    </row>
    <row r="13" spans="1:9" ht="18" customHeight="1">
      <c r="A13" s="66" t="s">
        <v>87</v>
      </c>
      <c r="B13" s="34">
        <v>92950000</v>
      </c>
      <c r="C13" s="34">
        <v>141515660</v>
      </c>
      <c r="D13" s="34">
        <v>139444242</v>
      </c>
      <c r="E13" s="25">
        <f t="shared" si="0"/>
        <v>48565660</v>
      </c>
      <c r="F13" s="67">
        <f>+E13/+B13</f>
        <v>0.5224923076923077</v>
      </c>
      <c r="G13" s="25">
        <f t="shared" si="1"/>
        <v>2071418</v>
      </c>
      <c r="H13" s="67">
        <f>G13/D13</f>
        <v>0.014854812004356552</v>
      </c>
      <c r="I13" s="52"/>
    </row>
    <row r="14" spans="1:9" ht="18" customHeight="1">
      <c r="A14" s="66" t="s">
        <v>88</v>
      </c>
      <c r="B14" s="34">
        <v>4738900</v>
      </c>
      <c r="C14" s="34">
        <v>6841093</v>
      </c>
      <c r="D14" s="34">
        <v>5922961</v>
      </c>
      <c r="E14" s="25">
        <f t="shared" si="0"/>
        <v>2102193</v>
      </c>
      <c r="F14" s="67">
        <f>+E14/+B14</f>
        <v>0.4436035788896157</v>
      </c>
      <c r="G14" s="25">
        <f t="shared" si="1"/>
        <v>918132</v>
      </c>
      <c r="H14" s="67">
        <f>G14/D14</f>
        <v>0.1550123325140922</v>
      </c>
      <c r="I14" s="52"/>
    </row>
    <row r="15" spans="1:9" ht="18" customHeight="1">
      <c r="A15" s="66" t="s">
        <v>89</v>
      </c>
      <c r="B15" s="34">
        <v>48253000</v>
      </c>
      <c r="C15" s="34">
        <v>75716695</v>
      </c>
      <c r="D15" s="34">
        <v>70932702</v>
      </c>
      <c r="E15" s="25">
        <f t="shared" si="0"/>
        <v>27463695</v>
      </c>
      <c r="F15" s="67">
        <f>+E15/+B15</f>
        <v>0.569160363086233</v>
      </c>
      <c r="G15" s="25">
        <f t="shared" si="1"/>
        <v>4783993</v>
      </c>
      <c r="H15" s="67">
        <f>G15/D15</f>
        <v>0.06744411061628527</v>
      </c>
      <c r="I15" s="52"/>
    </row>
    <row r="16" spans="1:9" ht="18" customHeight="1">
      <c r="A16" s="66" t="s">
        <v>90</v>
      </c>
      <c r="B16" s="45">
        <f>SUM(B9:B15)</f>
        <v>1145996112</v>
      </c>
      <c r="C16" s="45">
        <f>SUM(C9:C15)</f>
        <v>1254264926</v>
      </c>
      <c r="D16" s="45">
        <f>SUM(D9:D15)</f>
        <v>1246982414</v>
      </c>
      <c r="E16" s="29">
        <f>SUM(E9:E15)</f>
        <v>108268814</v>
      </c>
      <c r="F16" s="68">
        <f>+E16/+B16</f>
        <v>0.09447572541153612</v>
      </c>
      <c r="G16" s="29">
        <f>SUM(G9:G15)</f>
        <v>7282512</v>
      </c>
      <c r="H16" s="68">
        <f>G16/D16</f>
        <v>0.005840108022565906</v>
      </c>
      <c r="I16" s="52"/>
    </row>
    <row r="17" spans="1:9" ht="18" customHeight="1">
      <c r="A17" s="66"/>
      <c r="B17" s="34"/>
      <c r="C17" s="34"/>
      <c r="D17" s="34"/>
      <c r="E17" s="25"/>
      <c r="F17" s="34"/>
      <c r="G17" s="25"/>
      <c r="H17" s="34"/>
      <c r="I17" s="52"/>
    </row>
    <row r="18" spans="1:9" ht="18" customHeight="1">
      <c r="A18" s="66" t="s">
        <v>91</v>
      </c>
      <c r="B18" s="34"/>
      <c r="C18" s="34"/>
      <c r="D18" s="34"/>
      <c r="E18" s="25"/>
      <c r="F18" s="34"/>
      <c r="G18" s="25"/>
      <c r="H18" s="34"/>
      <c r="I18" s="52"/>
    </row>
    <row r="19" spans="1:9" ht="18" customHeight="1">
      <c r="A19" s="66" t="s">
        <v>92</v>
      </c>
      <c r="B19" s="34">
        <v>4780000</v>
      </c>
      <c r="C19" s="34">
        <v>3834433</v>
      </c>
      <c r="D19" s="34">
        <v>4527696</v>
      </c>
      <c r="E19" s="25">
        <f aca="true" t="shared" si="2" ref="E19:E27">C19-B19</f>
        <v>-945567</v>
      </c>
      <c r="F19" s="67">
        <f aca="true" t="shared" si="3" ref="F19:F27">+E19/+B19</f>
        <v>-0.1978173640167364</v>
      </c>
      <c r="G19" s="25">
        <f aca="true" t="shared" si="4" ref="G19:G27">C19-D19</f>
        <v>-693263</v>
      </c>
      <c r="H19" s="67">
        <f aca="true" t="shared" si="5" ref="H19:H27">G19/D19</f>
        <v>-0.15311606609631034</v>
      </c>
      <c r="I19" s="52"/>
    </row>
    <row r="20" spans="1:9" ht="18" customHeight="1">
      <c r="A20" s="66" t="s">
        <v>93</v>
      </c>
      <c r="B20" s="34">
        <v>216896975</v>
      </c>
      <c r="C20" s="34">
        <v>212393640</v>
      </c>
      <c r="D20" s="34">
        <v>181640200</v>
      </c>
      <c r="E20" s="25">
        <f t="shared" si="2"/>
        <v>-4503335</v>
      </c>
      <c r="F20" s="67">
        <f t="shared" si="3"/>
        <v>-0.02076255328134475</v>
      </c>
      <c r="G20" s="25">
        <f t="shared" si="4"/>
        <v>30753440</v>
      </c>
      <c r="H20" s="67">
        <f t="shared" si="5"/>
        <v>0.16930965722345603</v>
      </c>
      <c r="I20" s="52"/>
    </row>
    <row r="21" spans="1:9" ht="18" customHeight="1">
      <c r="A21" s="66" t="s">
        <v>94</v>
      </c>
      <c r="B21" s="34">
        <v>598080863</v>
      </c>
      <c r="C21" s="34">
        <v>695010096</v>
      </c>
      <c r="D21" s="34">
        <v>603971562</v>
      </c>
      <c r="E21" s="25">
        <f t="shared" si="2"/>
        <v>96929233</v>
      </c>
      <c r="F21" s="67">
        <f t="shared" si="3"/>
        <v>0.16206710329067994</v>
      </c>
      <c r="G21" s="25">
        <f t="shared" si="4"/>
        <v>91038534</v>
      </c>
      <c r="H21" s="67">
        <f t="shared" si="5"/>
        <v>0.15073314660467407</v>
      </c>
      <c r="I21" s="52"/>
    </row>
    <row r="22" spans="1:9" ht="18" customHeight="1">
      <c r="A22" s="66" t="s">
        <v>95</v>
      </c>
      <c r="B22" s="34">
        <v>53275192</v>
      </c>
      <c r="C22" s="34">
        <v>42946968</v>
      </c>
      <c r="D22" s="34">
        <v>41116669</v>
      </c>
      <c r="E22" s="25">
        <f t="shared" si="2"/>
        <v>-10328224</v>
      </c>
      <c r="F22" s="67">
        <f t="shared" si="3"/>
        <v>-0.19386554252117946</v>
      </c>
      <c r="G22" s="25">
        <f t="shared" si="4"/>
        <v>1830299</v>
      </c>
      <c r="H22" s="67">
        <f t="shared" si="5"/>
        <v>0.044514768450722504</v>
      </c>
      <c r="I22" s="52"/>
    </row>
    <row r="23" spans="1:9" ht="18" customHeight="1">
      <c r="A23" s="66" t="s">
        <v>96</v>
      </c>
      <c r="B23" s="34">
        <v>17024040</v>
      </c>
      <c r="C23" s="34">
        <v>20781105</v>
      </c>
      <c r="D23" s="34">
        <v>18171321</v>
      </c>
      <c r="E23" s="25">
        <f t="shared" si="2"/>
        <v>3757065</v>
      </c>
      <c r="F23" s="67">
        <f t="shared" si="3"/>
        <v>0.22069173944610093</v>
      </c>
      <c r="G23" s="25">
        <f t="shared" si="4"/>
        <v>2609784</v>
      </c>
      <c r="H23" s="67">
        <f t="shared" si="5"/>
        <v>0.1436210388886972</v>
      </c>
      <c r="I23" s="52"/>
    </row>
    <row r="24" spans="1:9" ht="18" customHeight="1">
      <c r="A24" s="66" t="s">
        <v>97</v>
      </c>
      <c r="B24" s="34">
        <v>24150000</v>
      </c>
      <c r="C24" s="34">
        <v>22034119</v>
      </c>
      <c r="D24" s="34">
        <v>26302709</v>
      </c>
      <c r="E24" s="25">
        <f t="shared" si="2"/>
        <v>-2115881</v>
      </c>
      <c r="F24" s="67">
        <f t="shared" si="3"/>
        <v>-0.08761412008281573</v>
      </c>
      <c r="G24" s="25">
        <f t="shared" si="4"/>
        <v>-4268590</v>
      </c>
      <c r="H24" s="67">
        <f t="shared" si="5"/>
        <v>-0.16228708609443993</v>
      </c>
      <c r="I24" s="52"/>
    </row>
    <row r="25" spans="1:9" ht="18" customHeight="1">
      <c r="A25" s="66" t="s">
        <v>98</v>
      </c>
      <c r="B25" s="34">
        <v>4650000</v>
      </c>
      <c r="C25" s="34">
        <v>3086043</v>
      </c>
      <c r="D25" s="34">
        <v>5286310</v>
      </c>
      <c r="E25" s="25">
        <f t="shared" si="2"/>
        <v>-1563957</v>
      </c>
      <c r="F25" s="67">
        <f t="shared" si="3"/>
        <v>-0.3363348387096774</v>
      </c>
      <c r="G25" s="25">
        <f t="shared" si="4"/>
        <v>-2200267</v>
      </c>
      <c r="H25" s="67">
        <f t="shared" si="5"/>
        <v>-0.4162198206310262</v>
      </c>
      <c r="I25" s="52"/>
    </row>
    <row r="26" spans="1:9" ht="18" customHeight="1">
      <c r="A26" s="66" t="s">
        <v>99</v>
      </c>
      <c r="B26" s="34">
        <v>5360100</v>
      </c>
      <c r="C26" s="34">
        <v>4319595</v>
      </c>
      <c r="D26" s="34">
        <v>4521470</v>
      </c>
      <c r="E26" s="25">
        <f t="shared" si="2"/>
        <v>-1040505</v>
      </c>
      <c r="F26" s="67">
        <f t="shared" si="3"/>
        <v>-0.19412044551407623</v>
      </c>
      <c r="G26" s="25">
        <f t="shared" si="4"/>
        <v>-201875</v>
      </c>
      <c r="H26" s="67">
        <f t="shared" si="5"/>
        <v>-0.044648090112286494</v>
      </c>
      <c r="I26" s="52"/>
    </row>
    <row r="27" spans="1:9" ht="18" customHeight="1">
      <c r="A27" s="66" t="s">
        <v>90</v>
      </c>
      <c r="B27" s="45">
        <f>SUM(B19:B26)</f>
        <v>924217170</v>
      </c>
      <c r="C27" s="45">
        <f>SUM(C19:C26)</f>
        <v>1004405999</v>
      </c>
      <c r="D27" s="45">
        <f>SUM(D19:D26)</f>
        <v>885537937</v>
      </c>
      <c r="E27" s="29">
        <f t="shared" si="2"/>
        <v>80188829</v>
      </c>
      <c r="F27" s="68">
        <f t="shared" si="3"/>
        <v>0.08676405459985125</v>
      </c>
      <c r="G27" s="29">
        <f t="shared" si="4"/>
        <v>118868062</v>
      </c>
      <c r="H27" s="68">
        <f t="shared" si="5"/>
        <v>0.13423260261745285</v>
      </c>
      <c r="I27" s="52"/>
    </row>
    <row r="28" spans="1:9" ht="18" customHeight="1">
      <c r="A28" s="66"/>
      <c r="B28" s="34"/>
      <c r="C28" s="34"/>
      <c r="D28" s="34"/>
      <c r="E28" s="25"/>
      <c r="F28" s="67"/>
      <c r="G28" s="25"/>
      <c r="H28" s="69"/>
      <c r="I28" s="52"/>
    </row>
    <row r="29" spans="1:9" ht="18" customHeight="1">
      <c r="A29" s="66"/>
      <c r="B29" s="34"/>
      <c r="C29" s="34"/>
      <c r="D29" s="34"/>
      <c r="E29" s="25"/>
      <c r="F29" s="34"/>
      <c r="G29" s="25"/>
      <c r="H29" s="70"/>
      <c r="I29" s="52"/>
    </row>
    <row r="30" spans="1:9" ht="18" customHeight="1">
      <c r="A30" s="71" t="s">
        <v>100</v>
      </c>
      <c r="B30" s="45">
        <f>SUM(B16-B27)</f>
        <v>221778942</v>
      </c>
      <c r="C30" s="45">
        <f>SUM(C16-C27)</f>
        <v>249858927</v>
      </c>
      <c r="D30" s="45">
        <f>SUM(D16-D27)</f>
        <v>361444477</v>
      </c>
      <c r="E30" s="29">
        <f>C30-B30</f>
        <v>28079985</v>
      </c>
      <c r="F30" s="68">
        <f>+E30/+B30</f>
        <v>0.12661249416547402</v>
      </c>
      <c r="G30" s="29">
        <f>C30-D30</f>
        <v>-111585550</v>
      </c>
      <c r="H30" s="68">
        <f>G30/D30</f>
        <v>-0.308721137271659</v>
      </c>
      <c r="I30" s="52"/>
    </row>
    <row r="31" spans="1:9" s="9" customFormat="1" ht="16.5" hidden="1">
      <c r="A31" s="51" t="s">
        <v>66</v>
      </c>
      <c r="C31" s="53" t="s">
        <v>67</v>
      </c>
      <c r="E31" s="51" t="s">
        <v>68</v>
      </c>
      <c r="G31" s="51" t="s">
        <v>69</v>
      </c>
      <c r="I31" s="54"/>
    </row>
    <row r="32" spans="3:9" s="9" customFormat="1" ht="16.5">
      <c r="C32" s="52"/>
      <c r="D32" s="52"/>
      <c r="E32" s="53"/>
      <c r="G32" s="72"/>
      <c r="I32" s="54"/>
    </row>
    <row r="33" spans="2:9" ht="16.5">
      <c r="B33" s="52"/>
      <c r="D33" s="52"/>
      <c r="E33" s="53"/>
      <c r="F33" s="52"/>
      <c r="G33" s="53"/>
      <c r="H33" s="52"/>
      <c r="I33" s="52"/>
    </row>
    <row r="34" spans="2:9" ht="16.5">
      <c r="B34" s="52"/>
      <c r="D34" s="52"/>
      <c r="E34" s="53"/>
      <c r="F34" s="52"/>
      <c r="G34" s="53"/>
      <c r="H34" s="52"/>
      <c r="I34" s="52"/>
    </row>
  </sheetData>
  <mergeCells count="9">
    <mergeCell ref="A1:H1"/>
    <mergeCell ref="A2:H2"/>
    <mergeCell ref="A3:H3"/>
    <mergeCell ref="E6:F6"/>
    <mergeCell ref="G6:H6"/>
    <mergeCell ref="A6:A7"/>
    <mergeCell ref="B6:B7"/>
    <mergeCell ref="C6:C7"/>
    <mergeCell ref="D6:D7"/>
  </mergeCells>
  <printOptions/>
  <pageMargins left="0.3937007874015748" right="0.1968503937007874" top="0.3937007874015748" bottom="0.3937007874015748" header="0.5118110236220472" footer="0.31496062992125984"/>
  <pageSetup horizontalDpi="600" verticalDpi="600" orientation="landscape" paperSize="9" r:id="rId1"/>
  <headerFooter alignWithMargins="0">
    <oddFooter>&amp;C&amp;"標楷體,標準"-3-</oddFooter>
  </headerFooter>
</worksheet>
</file>

<file path=xl/worksheets/sheet3.xml><?xml version="1.0" encoding="utf-8"?>
<worksheet xmlns="http://schemas.openxmlformats.org/spreadsheetml/2006/main" xmlns:r="http://schemas.openxmlformats.org/officeDocument/2006/relationships">
  <sheetPr>
    <tabColor indexed="45"/>
  </sheetPr>
  <dimension ref="A1:E54"/>
  <sheetViews>
    <sheetView showGridLines="0" workbookViewId="0" topLeftCell="A40">
      <selection activeCell="C60" sqref="C60"/>
    </sheetView>
  </sheetViews>
  <sheetFormatPr defaultColWidth="8.796875" defaultRowHeight="15"/>
  <cols>
    <col min="1" max="1" width="43.5" style="74" customWidth="1"/>
    <col min="2" max="2" width="22.09765625" style="79" customWidth="1"/>
    <col min="3" max="3" width="23.3984375" style="90" customWidth="1"/>
    <col min="4" max="4" width="9" style="74" customWidth="1"/>
    <col min="5" max="5" width="18.3984375" style="74" bestFit="1" customWidth="1"/>
    <col min="6" max="16384" width="9" style="74" customWidth="1"/>
  </cols>
  <sheetData>
    <row r="1" spans="1:3" ht="28.5" customHeight="1">
      <c r="A1" s="73" t="s">
        <v>0</v>
      </c>
      <c r="B1" s="73"/>
      <c r="C1" s="73"/>
    </row>
    <row r="2" spans="1:3" ht="21" customHeight="1" thickBot="1">
      <c r="A2" s="75" t="s">
        <v>101</v>
      </c>
      <c r="B2" s="75"/>
      <c r="C2" s="75"/>
    </row>
    <row r="3" spans="1:3" ht="17.25" thickBot="1">
      <c r="A3" s="76" t="s">
        <v>102</v>
      </c>
      <c r="B3" s="77" t="s">
        <v>103</v>
      </c>
      <c r="C3" s="77" t="s">
        <v>104</v>
      </c>
    </row>
    <row r="4" spans="1:3" ht="16.5">
      <c r="A4" s="78" t="s">
        <v>105</v>
      </c>
      <c r="C4" s="80"/>
    </row>
    <row r="5" spans="1:3" ht="16.5">
      <c r="A5" s="78" t="s">
        <v>106</v>
      </c>
      <c r="B5" s="79">
        <v>249858927</v>
      </c>
      <c r="C5" s="81">
        <v>361444477</v>
      </c>
    </row>
    <row r="6" spans="1:3" ht="16.5">
      <c r="A6" s="78" t="s">
        <v>107</v>
      </c>
      <c r="C6" s="81"/>
    </row>
    <row r="7" spans="1:3" ht="16.5">
      <c r="A7" s="78" t="s">
        <v>108</v>
      </c>
      <c r="B7" s="79" t="s">
        <v>34</v>
      </c>
      <c r="C7" s="81" t="s">
        <v>34</v>
      </c>
    </row>
    <row r="8" spans="1:3" ht="16.5">
      <c r="A8" s="78" t="s">
        <v>109</v>
      </c>
      <c r="B8" s="79">
        <v>20466481</v>
      </c>
      <c r="C8" s="81" t="s">
        <v>34</v>
      </c>
    </row>
    <row r="9" spans="1:3" ht="16.5">
      <c r="A9" s="78" t="s">
        <v>110</v>
      </c>
      <c r="B9" s="79" t="s">
        <v>34</v>
      </c>
      <c r="C9" s="81">
        <v>27640402</v>
      </c>
    </row>
    <row r="10" spans="1:3" ht="16.5">
      <c r="A10" s="78" t="s">
        <v>111</v>
      </c>
      <c r="B10" s="79">
        <v>39130254</v>
      </c>
      <c r="C10" s="81">
        <v>19849803</v>
      </c>
    </row>
    <row r="11" spans="1:3" ht="16.5">
      <c r="A11" s="78" t="s">
        <v>112</v>
      </c>
      <c r="B11" s="79">
        <v>854447</v>
      </c>
      <c r="C11" s="81">
        <v>852106</v>
      </c>
    </row>
    <row r="12" spans="1:3" ht="16.5">
      <c r="A12" s="78" t="s">
        <v>113</v>
      </c>
      <c r="C12" s="81"/>
    </row>
    <row r="13" spans="1:3" ht="16.5">
      <c r="A13" s="78" t="s">
        <v>114</v>
      </c>
      <c r="B13" s="79">
        <v>-4207292</v>
      </c>
      <c r="C13" s="81">
        <v>-348716</v>
      </c>
    </row>
    <row r="14" spans="1:3" ht="16.5">
      <c r="A14" s="78" t="s">
        <v>115</v>
      </c>
      <c r="B14" s="79">
        <v>-5114468</v>
      </c>
      <c r="C14" s="81">
        <v>-482576</v>
      </c>
    </row>
    <row r="15" spans="1:3" ht="16.5">
      <c r="A15" s="78" t="s">
        <v>116</v>
      </c>
      <c r="B15" s="79" t="s">
        <v>34</v>
      </c>
      <c r="C15" s="81">
        <v>-18541682</v>
      </c>
    </row>
    <row r="16" spans="1:3" ht="16.5">
      <c r="A16" s="78" t="s">
        <v>117</v>
      </c>
      <c r="B16" s="79">
        <v>-22596540</v>
      </c>
      <c r="C16" s="81" t="s">
        <v>34</v>
      </c>
    </row>
    <row r="17" spans="1:3" ht="16.5">
      <c r="A17" s="78" t="s">
        <v>118</v>
      </c>
      <c r="B17" s="79">
        <v>-60000</v>
      </c>
      <c r="C17" s="81" t="s">
        <v>34</v>
      </c>
    </row>
    <row r="18" spans="1:3" ht="16.5">
      <c r="A18" s="78" t="s">
        <v>119</v>
      </c>
      <c r="B18" s="82">
        <f>SUM(B5:B17)</f>
        <v>278331809</v>
      </c>
      <c r="C18" s="82">
        <f>SUM(C5:C15)</f>
        <v>390413814</v>
      </c>
    </row>
    <row r="19" spans="1:3" ht="16.5">
      <c r="A19" s="78" t="s">
        <v>120</v>
      </c>
      <c r="C19" s="81"/>
    </row>
    <row r="20" spans="1:3" ht="16.5">
      <c r="A20" s="78" t="s">
        <v>121</v>
      </c>
      <c r="C20" s="81"/>
    </row>
    <row r="21" spans="1:3" ht="16.5">
      <c r="A21" s="78" t="s">
        <v>122</v>
      </c>
      <c r="B21" s="79" t="s">
        <v>34</v>
      </c>
      <c r="C21" s="81" t="s">
        <v>34</v>
      </c>
    </row>
    <row r="22" spans="1:3" ht="16.5">
      <c r="A22" s="78" t="s">
        <v>123</v>
      </c>
      <c r="B22" s="79" t="s">
        <v>34</v>
      </c>
      <c r="C22" s="81" t="s">
        <v>34</v>
      </c>
    </row>
    <row r="23" spans="1:3" ht="16.5">
      <c r="A23" s="78" t="s">
        <v>124</v>
      </c>
      <c r="B23" s="79" t="s">
        <v>34</v>
      </c>
      <c r="C23" s="81">
        <v>933700</v>
      </c>
    </row>
    <row r="24" spans="1:3" ht="16.5">
      <c r="A24" s="78" t="s">
        <v>125</v>
      </c>
      <c r="B24" s="79">
        <v>29554872</v>
      </c>
      <c r="C24" s="81">
        <v>29454714</v>
      </c>
    </row>
    <row r="25" spans="1:3" ht="16.5">
      <c r="A25" s="78" t="s">
        <v>126</v>
      </c>
      <c r="C25" s="81"/>
    </row>
    <row r="26" spans="1:3" ht="16.5">
      <c r="A26" s="78" t="s">
        <v>127</v>
      </c>
      <c r="B26" s="79">
        <v>-126665898</v>
      </c>
      <c r="C26" s="81">
        <v>-557858471</v>
      </c>
    </row>
    <row r="27" spans="1:3" ht="16.5">
      <c r="A27" s="78" t="s">
        <v>128</v>
      </c>
      <c r="B27" s="79">
        <v>-2155110</v>
      </c>
      <c r="C27" s="81">
        <v>-9125105</v>
      </c>
    </row>
    <row r="28" spans="1:3" ht="16.5">
      <c r="A28" s="78" t="s">
        <v>129</v>
      </c>
      <c r="B28" s="79">
        <v>-29554872</v>
      </c>
      <c r="C28" s="81">
        <v>-29454714</v>
      </c>
    </row>
    <row r="29" spans="1:3" ht="16.5">
      <c r="A29" s="78" t="s">
        <v>130</v>
      </c>
      <c r="B29" s="79">
        <v>-290000</v>
      </c>
      <c r="C29" s="81" t="s">
        <v>34</v>
      </c>
    </row>
    <row r="30" spans="1:3" ht="16.5">
      <c r="A30" s="83" t="s">
        <v>131</v>
      </c>
      <c r="B30" s="82">
        <f>SUM(B23:B29)</f>
        <v>-129111008</v>
      </c>
      <c r="C30" s="82">
        <f>SUM(C23:C29)</f>
        <v>-566049876</v>
      </c>
    </row>
    <row r="31" spans="1:3" ht="16.5">
      <c r="A31" s="78" t="s">
        <v>132</v>
      </c>
      <c r="C31" s="81"/>
    </row>
    <row r="32" spans="1:3" ht="16.5">
      <c r="A32" s="78" t="s">
        <v>133</v>
      </c>
      <c r="B32" s="79" t="s">
        <v>34</v>
      </c>
      <c r="C32" s="81" t="s">
        <v>34</v>
      </c>
    </row>
    <row r="33" spans="1:3" ht="16.5">
      <c r="A33" s="78" t="s">
        <v>134</v>
      </c>
      <c r="B33" s="79" t="s">
        <v>34</v>
      </c>
      <c r="C33" s="81" t="s">
        <v>34</v>
      </c>
    </row>
    <row r="34" spans="1:3" ht="16.5">
      <c r="A34" s="78" t="s">
        <v>135</v>
      </c>
      <c r="B34" s="79">
        <v>6156895</v>
      </c>
      <c r="C34" s="81">
        <v>299674</v>
      </c>
    </row>
    <row r="35" spans="1:3" ht="16.5">
      <c r="A35" s="78" t="s">
        <v>136</v>
      </c>
      <c r="B35" s="79" t="s">
        <v>34</v>
      </c>
      <c r="C35" s="81" t="s">
        <v>34</v>
      </c>
    </row>
    <row r="36" spans="1:3" ht="16.5">
      <c r="A36" s="78" t="s">
        <v>137</v>
      </c>
      <c r="B36" s="79">
        <v>92294</v>
      </c>
      <c r="C36" s="81">
        <v>2054635</v>
      </c>
    </row>
    <row r="37" spans="1:3" ht="16.5">
      <c r="A37" s="78" t="s">
        <v>138</v>
      </c>
      <c r="C37" s="81"/>
    </row>
    <row r="38" spans="1:3" ht="16.5">
      <c r="A38" s="78" t="s">
        <v>139</v>
      </c>
      <c r="B38" s="79">
        <v>-99705696</v>
      </c>
      <c r="C38" s="81">
        <v>-16818142</v>
      </c>
    </row>
    <row r="39" spans="1:3" ht="16.5">
      <c r="A39" s="78" t="s">
        <v>140</v>
      </c>
      <c r="B39" s="79" t="s">
        <v>34</v>
      </c>
      <c r="C39" s="81" t="s">
        <v>34</v>
      </c>
    </row>
    <row r="40" spans="1:3" ht="16.5">
      <c r="A40" s="78" t="s">
        <v>141</v>
      </c>
      <c r="B40" s="79" t="s">
        <v>34</v>
      </c>
      <c r="C40" s="81" t="s">
        <v>34</v>
      </c>
    </row>
    <row r="41" spans="1:3" ht="16.5">
      <c r="A41" s="78" t="s">
        <v>142</v>
      </c>
      <c r="B41" s="79" t="s">
        <v>34</v>
      </c>
      <c r="C41" s="81" t="s">
        <v>34</v>
      </c>
    </row>
    <row r="42" spans="1:3" ht="16.5">
      <c r="A42" s="78" t="s">
        <v>143</v>
      </c>
      <c r="B42" s="79" t="s">
        <v>34</v>
      </c>
      <c r="C42" s="81" t="s">
        <v>34</v>
      </c>
    </row>
    <row r="43" spans="1:3" ht="16.5">
      <c r="A43" s="78" t="s">
        <v>144</v>
      </c>
      <c r="B43" s="79" t="s">
        <v>34</v>
      </c>
      <c r="C43" s="81" t="s">
        <v>34</v>
      </c>
    </row>
    <row r="44" spans="1:3" ht="16.5">
      <c r="A44" s="78" t="s">
        <v>145</v>
      </c>
      <c r="B44" s="82">
        <f>SUM(B34:B38)</f>
        <v>-93456507</v>
      </c>
      <c r="C44" s="82">
        <f>SUM(C34:C38)</f>
        <v>-14463833</v>
      </c>
    </row>
    <row r="45" spans="1:3" ht="16.5">
      <c r="A45" s="78" t="s">
        <v>146</v>
      </c>
      <c r="B45" s="84">
        <f>B18+B30+B44</f>
        <v>55764294</v>
      </c>
      <c r="C45" s="84">
        <f>C18+C30+C44</f>
        <v>-190099895</v>
      </c>
    </row>
    <row r="46" spans="1:3" ht="16.5">
      <c r="A46" s="78" t="s">
        <v>147</v>
      </c>
      <c r="B46" s="85">
        <v>222803497</v>
      </c>
      <c r="C46" s="81">
        <v>412903392</v>
      </c>
    </row>
    <row r="47" spans="1:3" ht="16.5" hidden="1">
      <c r="A47" s="78" t="s">
        <v>148</v>
      </c>
      <c r="C47" s="81"/>
    </row>
    <row r="48" spans="1:3" ht="16.5" hidden="1">
      <c r="A48" s="78" t="s">
        <v>149</v>
      </c>
      <c r="C48" s="81"/>
    </row>
    <row r="49" spans="1:3" ht="16.5" hidden="1">
      <c r="A49" s="78" t="s">
        <v>150</v>
      </c>
      <c r="C49" s="81"/>
    </row>
    <row r="50" spans="1:3" ht="16.5" hidden="1">
      <c r="A50" s="78" t="s">
        <v>147</v>
      </c>
      <c r="C50" s="81">
        <v>412903392</v>
      </c>
    </row>
    <row r="51" spans="1:3" ht="17.25" thickBot="1">
      <c r="A51" s="86" t="s">
        <v>151</v>
      </c>
      <c r="B51" s="87">
        <f>SUM(B45:B50)</f>
        <v>278567791</v>
      </c>
      <c r="C51" s="88">
        <f>SUM(C45:C46)</f>
        <v>222803497</v>
      </c>
    </row>
    <row r="52" ht="16.5">
      <c r="A52" s="89" t="s">
        <v>152</v>
      </c>
    </row>
    <row r="53" spans="1:5" ht="16.5">
      <c r="A53" s="91" t="s">
        <v>153</v>
      </c>
      <c r="E53" s="52"/>
    </row>
    <row r="54" ht="16.5">
      <c r="A54" s="91" t="s">
        <v>154</v>
      </c>
    </row>
  </sheetData>
  <mergeCells count="2">
    <mergeCell ref="A1:C1"/>
    <mergeCell ref="A2:C2"/>
  </mergeCells>
  <printOptions horizontalCentered="1"/>
  <pageMargins left="0" right="0" top="0.15748031496062992" bottom="0.2362204724409449" header="0.31496062992125984" footer="0.2755905511811024"/>
  <pageSetup horizontalDpi="600" verticalDpi="600" orientation="portrait" paperSize="9" scale="95" r:id="rId1"/>
  <headerFooter alignWithMargins="0">
    <oddFooter>&amp;C&amp;"Times New Roman,標準"-4-</oddFooter>
  </headerFooter>
</worksheet>
</file>

<file path=xl/worksheets/sheet4.xml><?xml version="1.0" encoding="utf-8"?>
<worksheet xmlns="http://schemas.openxmlformats.org/spreadsheetml/2006/main" xmlns:r="http://schemas.openxmlformats.org/officeDocument/2006/relationships">
  <sheetPr>
    <tabColor indexed="45"/>
  </sheetPr>
  <dimension ref="A1:E44"/>
  <sheetViews>
    <sheetView showGridLines="0" workbookViewId="0" topLeftCell="A34">
      <selection activeCell="C60" sqref="C60"/>
    </sheetView>
  </sheetViews>
  <sheetFormatPr defaultColWidth="8.796875" defaultRowHeight="15"/>
  <cols>
    <col min="1" max="1" width="30.8984375" style="74" customWidth="1"/>
    <col min="2" max="2" width="15.8984375" style="79" customWidth="1"/>
    <col min="3" max="3" width="14.19921875" style="118" customWidth="1"/>
    <col min="4" max="4" width="16.09765625" style="52" customWidth="1"/>
    <col min="5" max="5" width="14.3984375" style="118" customWidth="1"/>
    <col min="6" max="16384" width="9" style="74" customWidth="1"/>
  </cols>
  <sheetData>
    <row r="1" spans="1:5" ht="16.5">
      <c r="A1" s="73" t="s">
        <v>0</v>
      </c>
      <c r="B1" s="73"/>
      <c r="C1" s="73"/>
      <c r="D1" s="73"/>
      <c r="E1" s="73"/>
    </row>
    <row r="2" spans="1:5" ht="17.25" thickBot="1">
      <c r="A2" s="92" t="s">
        <v>155</v>
      </c>
      <c r="B2" s="92"/>
      <c r="C2" s="92"/>
      <c r="D2" s="92"/>
      <c r="E2" s="92"/>
    </row>
    <row r="3" spans="1:5" s="97" customFormat="1" ht="18" customHeight="1" thickBot="1">
      <c r="A3" s="93" t="s">
        <v>156</v>
      </c>
      <c r="B3" s="94" t="s">
        <v>157</v>
      </c>
      <c r="C3" s="95" t="s">
        <v>158</v>
      </c>
      <c r="D3" s="94" t="s">
        <v>159</v>
      </c>
      <c r="E3" s="96" t="s">
        <v>158</v>
      </c>
    </row>
    <row r="4" spans="1:5" ht="18" customHeight="1">
      <c r="A4" s="98" t="s">
        <v>160</v>
      </c>
      <c r="B4" s="85">
        <f>SUM(B5:B14)</f>
        <v>1227401094</v>
      </c>
      <c r="C4" s="99">
        <v>100</v>
      </c>
      <c r="D4" s="85">
        <f>SUM(D5:D14)</f>
        <v>1274274100</v>
      </c>
      <c r="E4" s="100">
        <v>100</v>
      </c>
    </row>
    <row r="5" spans="1:5" ht="18" customHeight="1">
      <c r="A5" s="78" t="s">
        <v>161</v>
      </c>
      <c r="B5" s="79">
        <v>985162387</v>
      </c>
      <c r="C5" s="101">
        <f aca="true" t="shared" si="0" ref="C5:C21">B5/$B$4*100</f>
        <v>80.2640955605992</v>
      </c>
      <c r="D5" s="79">
        <v>981823799</v>
      </c>
      <c r="E5" s="102">
        <f>D5/$D$4*100</f>
        <v>77.0496550938295</v>
      </c>
    </row>
    <row r="6" spans="1:5" ht="18" customHeight="1">
      <c r="A6" s="78" t="s">
        <v>162</v>
      </c>
      <c r="B6" s="79">
        <v>23288647</v>
      </c>
      <c r="C6" s="103">
        <f t="shared" si="0"/>
        <v>1.8973950010183058</v>
      </c>
      <c r="D6" s="79">
        <v>22259090</v>
      </c>
      <c r="E6" s="104">
        <f>D6/$D$4*100</f>
        <v>1.746805494987303</v>
      </c>
    </row>
    <row r="7" spans="1:5" ht="18" customHeight="1">
      <c r="A7" s="78" t="s">
        <v>163</v>
      </c>
      <c r="B7" s="79">
        <v>20878352</v>
      </c>
      <c r="C7" s="103">
        <f t="shared" si="0"/>
        <v>1.7010211333574061</v>
      </c>
      <c r="D7" s="79">
        <v>26599620</v>
      </c>
      <c r="E7" s="104">
        <f>D7/$D$4*100</f>
        <v>2.0874331511564113</v>
      </c>
    </row>
    <row r="8" spans="1:5" ht="18" customHeight="1">
      <c r="A8" s="78" t="s">
        <v>164</v>
      </c>
      <c r="B8" s="34">
        <v>862092</v>
      </c>
      <c r="C8" s="103">
        <f t="shared" si="0"/>
        <v>0.07023718686696885</v>
      </c>
      <c r="D8" s="34">
        <v>0</v>
      </c>
      <c r="E8" s="105" t="s">
        <v>34</v>
      </c>
    </row>
    <row r="9" spans="1:5" ht="18" customHeight="1">
      <c r="A9" s="78" t="s">
        <v>165</v>
      </c>
      <c r="B9" s="79">
        <v>141515660</v>
      </c>
      <c r="C9" s="103">
        <f t="shared" si="0"/>
        <v>11.529699679410584</v>
      </c>
      <c r="D9" s="79">
        <v>139444242</v>
      </c>
      <c r="E9" s="104">
        <f>D9/$D$4*100</f>
        <v>10.94303352787285</v>
      </c>
    </row>
    <row r="10" spans="1:5" ht="18" customHeight="1">
      <c r="A10" s="78" t="s">
        <v>166</v>
      </c>
      <c r="B10" s="34">
        <v>0</v>
      </c>
      <c r="C10" s="103">
        <f t="shared" si="0"/>
        <v>0</v>
      </c>
      <c r="D10" s="34">
        <v>0</v>
      </c>
      <c r="E10" s="105" t="s">
        <v>34</v>
      </c>
    </row>
    <row r="11" spans="1:5" ht="18" customHeight="1">
      <c r="A11" s="78" t="s">
        <v>167</v>
      </c>
      <c r="B11" s="79">
        <v>6841093</v>
      </c>
      <c r="C11" s="103">
        <f t="shared" si="0"/>
        <v>0.5573640950331433</v>
      </c>
      <c r="D11" s="79">
        <v>5922961</v>
      </c>
      <c r="E11" s="104">
        <f aca="true" t="shared" si="1" ref="E11:E21">D11/$D$4*100</f>
        <v>0.4648105929485658</v>
      </c>
    </row>
    <row r="12" spans="1:5" ht="18" customHeight="1">
      <c r="A12" s="78" t="s">
        <v>168</v>
      </c>
      <c r="B12" s="79">
        <v>75716695</v>
      </c>
      <c r="C12" s="103">
        <f t="shared" si="0"/>
        <v>6.168863248544571</v>
      </c>
      <c r="D12" s="79">
        <v>70932702</v>
      </c>
      <c r="E12" s="104">
        <f t="shared" si="1"/>
        <v>5.5665183809354675</v>
      </c>
    </row>
    <row r="13" spans="1:5" ht="18" customHeight="1">
      <c r="A13" s="78" t="s">
        <v>169</v>
      </c>
      <c r="B13" s="43">
        <v>-60000</v>
      </c>
      <c r="C13" s="103">
        <f t="shared" si="0"/>
        <v>-0.004888377588491867</v>
      </c>
      <c r="D13" s="34">
        <v>0</v>
      </c>
      <c r="E13" s="104">
        <f t="shared" si="1"/>
        <v>0</v>
      </c>
    </row>
    <row r="14" spans="1:5" ht="18" customHeight="1">
      <c r="A14" s="78" t="s">
        <v>170</v>
      </c>
      <c r="B14" s="79">
        <v>-26803832</v>
      </c>
      <c r="C14" s="103">
        <f t="shared" si="0"/>
        <v>-2.183787527241686</v>
      </c>
      <c r="D14" s="79">
        <v>27291686</v>
      </c>
      <c r="E14" s="104">
        <f t="shared" si="1"/>
        <v>2.141743758269904</v>
      </c>
    </row>
    <row r="15" spans="1:5" ht="18" customHeight="1">
      <c r="A15" s="78" t="s">
        <v>171</v>
      </c>
      <c r="B15" s="85">
        <f>SUM(B16:B26)</f>
        <v>949069285</v>
      </c>
      <c r="C15" s="106">
        <f t="shared" si="0"/>
        <v>77.32348371200001</v>
      </c>
      <c r="D15" s="85">
        <f>SUM(D16:D26)</f>
        <v>883860286</v>
      </c>
      <c r="E15" s="107">
        <f t="shared" si="1"/>
        <v>69.36186539458033</v>
      </c>
    </row>
    <row r="16" spans="1:5" ht="18" customHeight="1">
      <c r="A16" s="78" t="s">
        <v>172</v>
      </c>
      <c r="B16" s="79">
        <v>3834433</v>
      </c>
      <c r="C16" s="103">
        <f t="shared" si="0"/>
        <v>0.3124026056962273</v>
      </c>
      <c r="D16" s="79">
        <v>4527696</v>
      </c>
      <c r="E16" s="104">
        <f t="shared" si="1"/>
        <v>0.3553157048393278</v>
      </c>
    </row>
    <row r="17" spans="1:5" ht="18" customHeight="1">
      <c r="A17" s="78" t="s">
        <v>173</v>
      </c>
      <c r="B17" s="79">
        <v>212393640</v>
      </c>
      <c r="C17" s="103">
        <f t="shared" si="0"/>
        <v>17.30433849523683</v>
      </c>
      <c r="D17" s="79">
        <v>181640200</v>
      </c>
      <c r="E17" s="104">
        <f t="shared" si="1"/>
        <v>14.2544057043928</v>
      </c>
    </row>
    <row r="18" spans="1:5" ht="18" customHeight="1">
      <c r="A18" s="78" t="s">
        <v>174</v>
      </c>
      <c r="B18" s="79">
        <v>695010096</v>
      </c>
      <c r="C18" s="103">
        <f t="shared" si="0"/>
        <v>56.62452961769969</v>
      </c>
      <c r="D18" s="79">
        <v>603971562</v>
      </c>
      <c r="E18" s="104">
        <f t="shared" si="1"/>
        <v>47.39730345300121</v>
      </c>
    </row>
    <row r="19" spans="1:5" ht="18" customHeight="1">
      <c r="A19" s="78" t="s">
        <v>175</v>
      </c>
      <c r="B19" s="79">
        <v>42946968</v>
      </c>
      <c r="C19" s="103">
        <f t="shared" si="0"/>
        <v>3.4990165977479566</v>
      </c>
      <c r="D19" s="79">
        <v>41116669</v>
      </c>
      <c r="E19" s="104">
        <f t="shared" si="1"/>
        <v>3.2266738372850865</v>
      </c>
    </row>
    <row r="20" spans="1:5" ht="18" customHeight="1">
      <c r="A20" s="78" t="s">
        <v>176</v>
      </c>
      <c r="B20" s="79">
        <v>20781105</v>
      </c>
      <c r="C20" s="103">
        <f t="shared" si="0"/>
        <v>1.6930981324349381</v>
      </c>
      <c r="D20" s="79">
        <v>18171321</v>
      </c>
      <c r="E20" s="104">
        <f t="shared" si="1"/>
        <v>1.4260135240918732</v>
      </c>
    </row>
    <row r="21" spans="1:5" ht="18" customHeight="1">
      <c r="A21" s="78" t="s">
        <v>177</v>
      </c>
      <c r="B21" s="79">
        <v>22034119</v>
      </c>
      <c r="C21" s="103">
        <f t="shared" si="0"/>
        <v>1.7951848916960471</v>
      </c>
      <c r="D21" s="79">
        <v>26302709</v>
      </c>
      <c r="E21" s="104">
        <f t="shared" si="1"/>
        <v>2.0641327482054295</v>
      </c>
    </row>
    <row r="22" spans="1:5" ht="18" customHeight="1">
      <c r="A22" s="78" t="s">
        <v>178</v>
      </c>
      <c r="B22" s="34">
        <v>0</v>
      </c>
      <c r="C22" s="34">
        <v>0</v>
      </c>
      <c r="D22" s="34">
        <v>0</v>
      </c>
      <c r="E22" s="105" t="s">
        <v>34</v>
      </c>
    </row>
    <row r="23" spans="1:5" ht="18" customHeight="1">
      <c r="A23" s="78" t="s">
        <v>179</v>
      </c>
      <c r="B23" s="79">
        <v>3086043</v>
      </c>
      <c r="C23" s="103">
        <f>B23/$B$4*100</f>
        <v>0.25142905730537013</v>
      </c>
      <c r="D23" s="79">
        <v>5286310</v>
      </c>
      <c r="E23" s="104">
        <f>D23/$D$4*100</f>
        <v>0.41484873623343677</v>
      </c>
    </row>
    <row r="24" spans="1:5" ht="18" customHeight="1">
      <c r="A24" s="78" t="s">
        <v>180</v>
      </c>
      <c r="B24" s="79">
        <v>4319595</v>
      </c>
      <c r="C24" s="103">
        <f>B24/$B$4*100</f>
        <v>0.35193018982269214</v>
      </c>
      <c r="D24" s="79">
        <v>4521470</v>
      </c>
      <c r="E24" s="104">
        <f>D24/$D$4*100</f>
        <v>0.3548271129421841</v>
      </c>
    </row>
    <row r="25" spans="1:5" ht="18" customHeight="1">
      <c r="A25" s="78" t="s">
        <v>181</v>
      </c>
      <c r="B25" s="108">
        <v>-39984701</v>
      </c>
      <c r="C25" s="103">
        <f>B25/$B$4*100</f>
        <v>-3.257671937515806</v>
      </c>
      <c r="D25" s="108">
        <v>-20701909</v>
      </c>
      <c r="E25" s="104">
        <f>D25/$D$4*100</f>
        <v>-1.6246040785102671</v>
      </c>
    </row>
    <row r="26" spans="1:5" ht="18" customHeight="1">
      <c r="A26" s="78" t="s">
        <v>182</v>
      </c>
      <c r="B26" s="79">
        <v>-15352013</v>
      </c>
      <c r="C26" s="103">
        <f>B26/$B$4*100</f>
        <v>-1.25077393812393</v>
      </c>
      <c r="D26" s="79">
        <v>19024258</v>
      </c>
      <c r="E26" s="104">
        <f>D26/$D$4*100</f>
        <v>1.4929486520992619</v>
      </c>
    </row>
    <row r="27" spans="1:5" ht="18" customHeight="1">
      <c r="A27" s="78" t="s">
        <v>183</v>
      </c>
      <c r="B27" s="82">
        <f>B4-B15</f>
        <v>278331809</v>
      </c>
      <c r="C27" s="109">
        <f>B27/$B$4*100</f>
        <v>22.676516287999984</v>
      </c>
      <c r="D27" s="82">
        <f>D4-D15</f>
        <v>390413814</v>
      </c>
      <c r="E27" s="110">
        <f>D27/$D$4*100</f>
        <v>30.638134605419665</v>
      </c>
    </row>
    <row r="28" spans="1:5" ht="18" customHeight="1">
      <c r="A28" s="78"/>
      <c r="C28" s="103"/>
      <c r="D28" s="79"/>
      <c r="E28" s="104"/>
    </row>
    <row r="29" spans="1:5" ht="18" customHeight="1">
      <c r="A29" s="78" t="s">
        <v>184</v>
      </c>
      <c r="C29" s="111"/>
      <c r="D29" s="79"/>
      <c r="E29" s="112"/>
    </row>
    <row r="30" spans="1:5" ht="18" customHeight="1">
      <c r="A30" s="78" t="s">
        <v>185</v>
      </c>
      <c r="B30" s="85">
        <f>SUM(B31:B35)</f>
        <v>115533808</v>
      </c>
      <c r="C30" s="106">
        <f>B30/$B$4*100</f>
        <v>9.41288129567204</v>
      </c>
      <c r="D30" s="85">
        <f>SUM(D31:D35)</f>
        <v>184073591</v>
      </c>
      <c r="E30" s="107">
        <v>7.84</v>
      </c>
    </row>
    <row r="31" spans="1:5" ht="18" customHeight="1">
      <c r="A31" s="78" t="s">
        <v>186</v>
      </c>
      <c r="B31" s="79" t="s">
        <v>34</v>
      </c>
      <c r="C31" s="113" t="s">
        <v>34</v>
      </c>
      <c r="D31" s="79" t="s">
        <v>34</v>
      </c>
      <c r="E31" s="104"/>
    </row>
    <row r="32" spans="1:5" ht="18" customHeight="1">
      <c r="A32" s="78" t="s">
        <v>187</v>
      </c>
      <c r="B32" s="79">
        <v>23067242</v>
      </c>
      <c r="C32" s="103">
        <f>B32/$B$4*100</f>
        <v>1.8793564803519722</v>
      </c>
      <c r="D32" s="79">
        <v>21957865</v>
      </c>
      <c r="E32" s="104">
        <f>D32/$D$4*100</f>
        <v>1.7231665463498005</v>
      </c>
    </row>
    <row r="33" spans="1:5" ht="18" customHeight="1">
      <c r="A33" s="78" t="s">
        <v>188</v>
      </c>
      <c r="B33" s="79">
        <v>92466566</v>
      </c>
      <c r="C33" s="103">
        <f>B33/$B$4*100</f>
        <v>7.533524815320068</v>
      </c>
      <c r="D33" s="79">
        <v>162115726</v>
      </c>
      <c r="E33" s="104">
        <f>D33/$D$4*100</f>
        <v>12.72220207567587</v>
      </c>
    </row>
    <row r="34" spans="1:5" ht="18" customHeight="1">
      <c r="A34" s="78" t="s">
        <v>189</v>
      </c>
      <c r="B34" s="114" t="s">
        <v>34</v>
      </c>
      <c r="C34" s="111" t="s">
        <v>34</v>
      </c>
      <c r="D34" s="114" t="s">
        <v>34</v>
      </c>
      <c r="E34" s="112">
        <v>0</v>
      </c>
    </row>
    <row r="35" spans="1:5" ht="18" customHeight="1">
      <c r="A35" s="78" t="s">
        <v>190</v>
      </c>
      <c r="B35" s="111"/>
      <c r="C35" s="111" t="s">
        <v>34</v>
      </c>
      <c r="D35" s="111"/>
      <c r="E35" s="112">
        <v>0</v>
      </c>
    </row>
    <row r="36" spans="1:5" ht="18" customHeight="1">
      <c r="A36" s="78" t="s">
        <v>191</v>
      </c>
      <c r="B36" s="82">
        <f>B27-B30</f>
        <v>162798001</v>
      </c>
      <c r="C36" s="109">
        <f>B36/$B$4*100</f>
        <v>13.263634992327944</v>
      </c>
      <c r="D36" s="82">
        <f>D27-D30</f>
        <v>206340223</v>
      </c>
      <c r="E36" s="110">
        <f>D36/$D$4*100</f>
        <v>16.192765983393997</v>
      </c>
    </row>
    <row r="37" spans="1:5" ht="18" customHeight="1">
      <c r="A37" s="78"/>
      <c r="C37" s="103"/>
      <c r="D37" s="79"/>
      <c r="E37" s="104"/>
    </row>
    <row r="38" spans="1:5" ht="18" customHeight="1">
      <c r="A38" s="78" t="s">
        <v>192</v>
      </c>
      <c r="B38" s="85">
        <f>SUM(B39:B43)</f>
        <v>11132090</v>
      </c>
      <c r="C38" s="106">
        <f>B38/$B$4*100</f>
        <v>0.9069643211512405</v>
      </c>
      <c r="D38" s="85">
        <f>SUM(D39:D43)</f>
        <v>373784880</v>
      </c>
      <c r="E38" s="107">
        <f>D38/$D$4*100</f>
        <v>29.33316152309774</v>
      </c>
    </row>
    <row r="39" spans="1:5" ht="18" customHeight="1">
      <c r="A39" s="78" t="s">
        <v>193</v>
      </c>
      <c r="B39" s="34">
        <v>14940</v>
      </c>
      <c r="C39" s="103">
        <f>B39/$B$4*100</f>
        <v>0.001217206019534475</v>
      </c>
      <c r="D39" s="34">
        <v>0</v>
      </c>
      <c r="E39" s="102">
        <f>D39/$D$4*100</f>
        <v>0</v>
      </c>
    </row>
    <row r="40" spans="1:5" ht="18" customHeight="1">
      <c r="A40" s="78" t="s">
        <v>194</v>
      </c>
      <c r="B40" s="79">
        <v>965000</v>
      </c>
      <c r="C40" s="103">
        <f>B40/$B$4*100</f>
        <v>0.07862140621491087</v>
      </c>
      <c r="D40" s="79">
        <v>20969680</v>
      </c>
      <c r="E40" s="104">
        <f>D40/$D$4*100</f>
        <v>1.6456176893181775</v>
      </c>
    </row>
    <row r="41" spans="1:5" ht="18" customHeight="1">
      <c r="A41" s="78" t="s">
        <v>195</v>
      </c>
      <c r="B41" s="79">
        <v>10152150</v>
      </c>
      <c r="C41" s="103">
        <f>B41/$B$4*100</f>
        <v>0.8271257089167952</v>
      </c>
      <c r="D41" s="79">
        <v>352640200</v>
      </c>
      <c r="E41" s="105" t="s">
        <v>34</v>
      </c>
    </row>
    <row r="42" spans="1:5" ht="18" customHeight="1">
      <c r="A42" s="78" t="s">
        <v>196</v>
      </c>
      <c r="B42" s="79" t="s">
        <v>34</v>
      </c>
      <c r="C42" s="111" t="s">
        <v>34</v>
      </c>
      <c r="D42" s="79">
        <v>175000</v>
      </c>
      <c r="E42" s="104">
        <f>D42/$D$4*100</f>
        <v>0.01373330902668429</v>
      </c>
    </row>
    <row r="43" spans="1:5" ht="18" customHeight="1">
      <c r="A43" s="78" t="s">
        <v>197</v>
      </c>
      <c r="B43" s="114" t="s">
        <v>34</v>
      </c>
      <c r="C43" s="111" t="s">
        <v>34</v>
      </c>
      <c r="D43" s="114" t="s">
        <v>34</v>
      </c>
      <c r="E43" s="115" t="s">
        <v>34</v>
      </c>
    </row>
    <row r="44" spans="1:5" ht="18" customHeight="1" thickBot="1">
      <c r="A44" s="86" t="s">
        <v>198</v>
      </c>
      <c r="B44" s="88">
        <f>B36-B38</f>
        <v>151665911</v>
      </c>
      <c r="C44" s="116">
        <f>B44/$B$4*100</f>
        <v>12.356670671176703</v>
      </c>
      <c r="D44" s="88">
        <f>D36-D38</f>
        <v>-167444657</v>
      </c>
      <c r="E44" s="117">
        <f>D44/$D$4*100</f>
        <v>-13.140395539703743</v>
      </c>
    </row>
  </sheetData>
  <mergeCells count="2">
    <mergeCell ref="A1:E1"/>
    <mergeCell ref="A2:E2"/>
  </mergeCells>
  <printOptions horizontalCentered="1"/>
  <pageMargins left="0.15748031496062992" right="0.35433070866141736" top="0.5905511811023623" bottom="0.5905511811023623" header="0.5118110236220472" footer="0.5118110236220472"/>
  <pageSetup horizontalDpi="600" verticalDpi="600" orientation="portrait" paperSize="9" r:id="rId1"/>
  <headerFooter alignWithMargins="0">
    <oddFooter>&amp;C&amp;"Times New Roman,標準"-5-</oddFooter>
  </headerFooter>
</worksheet>
</file>

<file path=xl/worksheets/sheet5.xml><?xml version="1.0" encoding="utf-8"?>
<worksheet xmlns="http://schemas.openxmlformats.org/spreadsheetml/2006/main" xmlns:r="http://schemas.openxmlformats.org/officeDocument/2006/relationships">
  <sheetPr>
    <tabColor indexed="45"/>
  </sheetPr>
  <dimension ref="A1:L14"/>
  <sheetViews>
    <sheetView showGridLines="0" zoomScale="75" zoomScaleNormal="75" workbookViewId="0" topLeftCell="C10">
      <selection activeCell="D13" sqref="D13:E13"/>
    </sheetView>
  </sheetViews>
  <sheetFormatPr defaultColWidth="8.796875" defaultRowHeight="15"/>
  <cols>
    <col min="1" max="1" width="12.3984375" style="120" customWidth="1"/>
    <col min="2" max="2" width="16" style="146" customWidth="1"/>
    <col min="3" max="3" width="16.69921875" style="146" customWidth="1"/>
    <col min="4" max="4" width="14.5" style="146" customWidth="1"/>
    <col min="5" max="5" width="15.59765625" style="146" bestFit="1" customWidth="1"/>
    <col min="6" max="6" width="9.19921875" style="146" customWidth="1"/>
    <col min="7" max="7" width="14.3984375" style="146" customWidth="1"/>
    <col min="8" max="9" width="13.69921875" style="146" customWidth="1"/>
    <col min="10" max="10" width="7.8984375" style="146" customWidth="1"/>
    <col min="11" max="11" width="16.19921875" style="146" customWidth="1"/>
    <col min="12" max="12" width="27" style="120" customWidth="1"/>
    <col min="13" max="16384" width="13.59765625" style="120" customWidth="1"/>
  </cols>
  <sheetData>
    <row r="1" spans="1:12" ht="20.25" customHeight="1">
      <c r="A1" s="119" t="s">
        <v>200</v>
      </c>
      <c r="B1" s="119"/>
      <c r="C1" s="119"/>
      <c r="D1" s="119"/>
      <c r="E1" s="119"/>
      <c r="F1" s="119"/>
      <c r="G1" s="119"/>
      <c r="H1" s="119"/>
      <c r="I1" s="119"/>
      <c r="J1" s="119"/>
      <c r="K1" s="119"/>
      <c r="L1" s="119"/>
    </row>
    <row r="2" spans="1:12" ht="21.75" customHeight="1">
      <c r="A2" s="119" t="s">
        <v>201</v>
      </c>
      <c r="B2" s="119"/>
      <c r="C2" s="119"/>
      <c r="D2" s="119"/>
      <c r="E2" s="119"/>
      <c r="F2" s="119"/>
      <c r="G2" s="119"/>
      <c r="H2" s="119"/>
      <c r="I2" s="119"/>
      <c r="J2" s="119"/>
      <c r="K2" s="119"/>
      <c r="L2" s="119"/>
    </row>
    <row r="3" spans="1:12" ht="21.75" customHeight="1">
      <c r="A3" s="121" t="s">
        <v>202</v>
      </c>
      <c r="B3" s="121"/>
      <c r="C3" s="121"/>
      <c r="D3" s="121"/>
      <c r="E3" s="121"/>
      <c r="F3" s="121"/>
      <c r="G3" s="121"/>
      <c r="H3" s="121"/>
      <c r="I3" s="121"/>
      <c r="J3" s="121"/>
      <c r="K3" s="121"/>
      <c r="L3" s="121"/>
    </row>
    <row r="4" spans="1:12" ht="30" customHeight="1">
      <c r="A4" s="122" t="s">
        <v>203</v>
      </c>
      <c r="B4" s="123" t="s">
        <v>204</v>
      </c>
      <c r="C4" s="124" t="s">
        <v>205</v>
      </c>
      <c r="D4" s="124"/>
      <c r="E4" s="124"/>
      <c r="F4" s="124"/>
      <c r="G4" s="124" t="s">
        <v>206</v>
      </c>
      <c r="H4" s="124"/>
      <c r="I4" s="124"/>
      <c r="J4" s="124"/>
      <c r="K4" s="125" t="s">
        <v>207</v>
      </c>
      <c r="L4" s="122" t="s">
        <v>208</v>
      </c>
    </row>
    <row r="5" spans="1:12" ht="30" customHeight="1">
      <c r="A5" s="126"/>
      <c r="B5" s="127" t="s">
        <v>199</v>
      </c>
      <c r="C5" s="128" t="s">
        <v>209</v>
      </c>
      <c r="D5" s="128" t="s">
        <v>210</v>
      </c>
      <c r="E5" s="128" t="s">
        <v>211</v>
      </c>
      <c r="F5" s="128" t="s">
        <v>212</v>
      </c>
      <c r="G5" s="128" t="s">
        <v>209</v>
      </c>
      <c r="H5" s="128" t="s">
        <v>210</v>
      </c>
      <c r="I5" s="128" t="s">
        <v>211</v>
      </c>
      <c r="J5" s="128" t="s">
        <v>212</v>
      </c>
      <c r="K5" s="129" t="s">
        <v>199</v>
      </c>
      <c r="L5" s="126"/>
    </row>
    <row r="6" spans="1:12" ht="87" customHeight="1">
      <c r="A6" s="130" t="s">
        <v>213</v>
      </c>
      <c r="B6" s="123">
        <v>499380218</v>
      </c>
      <c r="C6" s="123">
        <v>0</v>
      </c>
      <c r="D6" s="123">
        <v>12000000</v>
      </c>
      <c r="E6" s="123">
        <f aca="true" t="shared" si="0" ref="E6:E12">C6-D6</f>
        <v>-12000000</v>
      </c>
      <c r="F6" s="131">
        <f>E6/D6</f>
        <v>-1</v>
      </c>
      <c r="G6" s="123">
        <v>0</v>
      </c>
      <c r="H6" s="123">
        <v>0</v>
      </c>
      <c r="I6" s="123">
        <f aca="true" t="shared" si="1" ref="I6:I12">G6-H6</f>
        <v>0</v>
      </c>
      <c r="J6" s="131" t="s">
        <v>214</v>
      </c>
      <c r="K6" s="125">
        <f aca="true" t="shared" si="2" ref="K6:K12">B6+C6-G6</f>
        <v>499380218</v>
      </c>
      <c r="L6" s="132" t="s">
        <v>215</v>
      </c>
    </row>
    <row r="7" spans="1:12" ht="78" customHeight="1">
      <c r="A7" s="133" t="s">
        <v>216</v>
      </c>
      <c r="B7" s="134">
        <v>272203251</v>
      </c>
      <c r="C7" s="134">
        <v>3741862</v>
      </c>
      <c r="D7" s="134">
        <v>0</v>
      </c>
      <c r="E7" s="134">
        <f t="shared" si="0"/>
        <v>3741862</v>
      </c>
      <c r="F7" s="131" t="s">
        <v>214</v>
      </c>
      <c r="G7" s="134">
        <v>0</v>
      </c>
      <c r="H7" s="134">
        <v>0</v>
      </c>
      <c r="I7" s="134">
        <f t="shared" si="1"/>
        <v>0</v>
      </c>
      <c r="J7" s="131" t="s">
        <v>214</v>
      </c>
      <c r="K7" s="135">
        <f t="shared" si="2"/>
        <v>275945113</v>
      </c>
      <c r="L7" s="136" t="s">
        <v>217</v>
      </c>
    </row>
    <row r="8" spans="1:12" ht="72.75" customHeight="1">
      <c r="A8" s="133" t="s">
        <v>218</v>
      </c>
      <c r="B8" s="134">
        <v>2096489444</v>
      </c>
      <c r="C8" s="134">
        <v>7826209</v>
      </c>
      <c r="D8" s="134">
        <v>0</v>
      </c>
      <c r="E8" s="134">
        <f t="shared" si="0"/>
        <v>7826209</v>
      </c>
      <c r="F8" s="131" t="s">
        <v>214</v>
      </c>
      <c r="G8" s="134">
        <v>2343700</v>
      </c>
      <c r="H8" s="134">
        <v>0</v>
      </c>
      <c r="I8" s="134">
        <f t="shared" si="1"/>
        <v>2343700</v>
      </c>
      <c r="J8" s="131" t="s">
        <v>214</v>
      </c>
      <c r="K8" s="135">
        <f t="shared" si="2"/>
        <v>2101971953</v>
      </c>
      <c r="L8" s="136" t="s">
        <v>219</v>
      </c>
    </row>
    <row r="9" spans="1:12" ht="33.75" customHeight="1">
      <c r="A9" s="136" t="s">
        <v>220</v>
      </c>
      <c r="B9" s="134">
        <v>15840793</v>
      </c>
      <c r="C9" s="134">
        <v>0</v>
      </c>
      <c r="D9" s="134">
        <v>0</v>
      </c>
      <c r="E9" s="134">
        <f t="shared" si="0"/>
        <v>0</v>
      </c>
      <c r="F9" s="131" t="s">
        <v>214</v>
      </c>
      <c r="G9" s="134">
        <v>0</v>
      </c>
      <c r="H9" s="134">
        <v>0</v>
      </c>
      <c r="I9" s="134">
        <f t="shared" si="1"/>
        <v>0</v>
      </c>
      <c r="J9" s="131" t="s">
        <v>214</v>
      </c>
      <c r="K9" s="135">
        <f t="shared" si="2"/>
        <v>15840793</v>
      </c>
      <c r="L9" s="136"/>
    </row>
    <row r="10" spans="1:12" ht="74.25" customHeight="1">
      <c r="A10" s="133" t="s">
        <v>221</v>
      </c>
      <c r="B10" s="134">
        <v>156558983</v>
      </c>
      <c r="C10" s="134">
        <v>22761880</v>
      </c>
      <c r="D10" s="134">
        <v>28927129</v>
      </c>
      <c r="E10" s="134">
        <f t="shared" si="0"/>
        <v>-6165249</v>
      </c>
      <c r="F10" s="131">
        <f>E10/D10</f>
        <v>-0.21313034556592186</v>
      </c>
      <c r="G10" s="134">
        <v>14882</v>
      </c>
      <c r="H10" s="134">
        <v>0</v>
      </c>
      <c r="I10" s="134">
        <f t="shared" si="1"/>
        <v>14882</v>
      </c>
      <c r="J10" s="131" t="s">
        <v>214</v>
      </c>
      <c r="K10" s="135">
        <f t="shared" si="2"/>
        <v>179305981</v>
      </c>
      <c r="L10" s="136" t="s">
        <v>222</v>
      </c>
    </row>
    <row r="11" spans="1:12" ht="179.25" customHeight="1">
      <c r="A11" s="133" t="s">
        <v>223</v>
      </c>
      <c r="B11" s="134">
        <v>935833604</v>
      </c>
      <c r="C11" s="134">
        <v>101499794</v>
      </c>
      <c r="D11" s="134">
        <v>84935352</v>
      </c>
      <c r="E11" s="134">
        <f t="shared" si="0"/>
        <v>16564442</v>
      </c>
      <c r="F11" s="131">
        <f>E11/D11</f>
        <v>0.1950241166952484</v>
      </c>
      <c r="G11" s="134">
        <v>36771672</v>
      </c>
      <c r="H11" s="134">
        <v>21000000</v>
      </c>
      <c r="I11" s="134">
        <f t="shared" si="1"/>
        <v>15771672</v>
      </c>
      <c r="J11" s="131">
        <f>I11/H11</f>
        <v>0.751032</v>
      </c>
      <c r="K11" s="135">
        <f t="shared" si="2"/>
        <v>1000561726</v>
      </c>
      <c r="L11" s="136" t="s">
        <v>224</v>
      </c>
    </row>
    <row r="12" spans="1:12" ht="72" customHeight="1">
      <c r="A12" s="137" t="s">
        <v>225</v>
      </c>
      <c r="B12" s="127">
        <v>3094800</v>
      </c>
      <c r="C12" s="127">
        <v>14940</v>
      </c>
      <c r="D12" s="127">
        <v>0</v>
      </c>
      <c r="E12" s="127">
        <f t="shared" si="0"/>
        <v>14940</v>
      </c>
      <c r="F12" s="138" t="s">
        <v>214</v>
      </c>
      <c r="G12" s="127">
        <v>2651000</v>
      </c>
      <c r="H12" s="127">
        <v>0</v>
      </c>
      <c r="I12" s="127">
        <f t="shared" si="1"/>
        <v>2651000</v>
      </c>
      <c r="J12" s="138" t="s">
        <v>214</v>
      </c>
      <c r="K12" s="129">
        <f t="shared" si="2"/>
        <v>458740</v>
      </c>
      <c r="L12" s="137" t="s">
        <v>226</v>
      </c>
    </row>
    <row r="13" spans="1:12" ht="30" customHeight="1">
      <c r="A13" s="139" t="s">
        <v>227</v>
      </c>
      <c r="B13" s="128">
        <f>SUM(B6:B12)</f>
        <v>3979401093</v>
      </c>
      <c r="C13" s="128">
        <f>SUM(C6:C12)</f>
        <v>135844685</v>
      </c>
      <c r="D13" s="128">
        <f>SUM(D6:D12)</f>
        <v>125862481</v>
      </c>
      <c r="E13" s="128">
        <f>SUM(E6:E12)</f>
        <v>9982204</v>
      </c>
      <c r="F13" s="140">
        <f>E13/D13</f>
        <v>0.07931040227945292</v>
      </c>
      <c r="G13" s="128">
        <f>SUM(G6:G12)</f>
        <v>41781254</v>
      </c>
      <c r="H13" s="128">
        <f>SUM(H6:H12)</f>
        <v>21000000</v>
      </c>
      <c r="I13" s="128">
        <f>SUM(I6:I12)</f>
        <v>20781254</v>
      </c>
      <c r="J13" s="140">
        <f>I13/H13</f>
        <v>0.9895835238095239</v>
      </c>
      <c r="K13" s="128">
        <f>SUM(K6:K12)</f>
        <v>4073464524</v>
      </c>
      <c r="L13" s="139"/>
    </row>
    <row r="14" spans="1:11" s="142" customFormat="1" ht="16.5" hidden="1">
      <c r="A14" s="141" t="s">
        <v>228</v>
      </c>
      <c r="C14" s="142" t="s">
        <v>229</v>
      </c>
      <c r="D14" s="143" t="s">
        <v>230</v>
      </c>
      <c r="E14" s="143"/>
      <c r="G14" s="144" t="s">
        <v>231</v>
      </c>
      <c r="I14" s="141" t="s">
        <v>232</v>
      </c>
      <c r="K14" s="145" t="s">
        <v>233</v>
      </c>
    </row>
    <row r="15" ht="30" customHeight="1"/>
    <row r="16"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sheetData>
  <mergeCells count="8">
    <mergeCell ref="D14:E14"/>
    <mergeCell ref="A1:L1"/>
    <mergeCell ref="A2:L2"/>
    <mergeCell ref="A4:A5"/>
    <mergeCell ref="L4:L5"/>
    <mergeCell ref="C4:F4"/>
    <mergeCell ref="G4:J4"/>
    <mergeCell ref="A3:L3"/>
  </mergeCells>
  <printOptions/>
  <pageMargins left="0.3937007874015748" right="0" top="0.1968503937007874" bottom="0.3937007874015748" header="0.3937007874015748" footer="0.1968503937007874"/>
  <pageSetup firstPageNumber="10" useFirstPageNumber="1" horizontalDpi="600" verticalDpi="600" orientation="landscape" paperSize="9" scale="73" r:id="rId1"/>
  <headerFooter alignWithMargins="0">
    <oddHeader>&amp;R全&amp;N頁第&amp;P-9頁</oddHeader>
    <oddFooter>&amp;C一&amp;P一</oddFooter>
  </headerFooter>
</worksheet>
</file>

<file path=xl/worksheets/sheet6.xml><?xml version="1.0" encoding="utf-8"?>
<worksheet xmlns="http://schemas.openxmlformats.org/spreadsheetml/2006/main" xmlns:r="http://schemas.openxmlformats.org/officeDocument/2006/relationships">
  <sheetPr>
    <tabColor indexed="45"/>
  </sheetPr>
  <dimension ref="A1:K27"/>
  <sheetViews>
    <sheetView showGridLines="0" zoomScale="75" zoomScaleNormal="75" zoomScaleSheetLayoutView="75" workbookViewId="0" topLeftCell="A22">
      <selection activeCell="B40" sqref="B40"/>
    </sheetView>
  </sheetViews>
  <sheetFormatPr defaultColWidth="8.796875" defaultRowHeight="15"/>
  <cols>
    <col min="1" max="1" width="11.8984375" style="152" customWidth="1"/>
    <col min="2" max="2" width="20.3984375" style="152" customWidth="1"/>
    <col min="3" max="3" width="15.69921875" style="211" customWidth="1"/>
    <col min="4" max="4" width="16.19921875" style="211" customWidth="1"/>
    <col min="5" max="5" width="15.3984375" style="152" customWidth="1"/>
    <col min="6" max="16384" width="13.3984375" style="152" customWidth="1"/>
  </cols>
  <sheetData>
    <row r="1" spans="1:9" ht="19.5" customHeight="1">
      <c r="A1" s="151" t="s">
        <v>200</v>
      </c>
      <c r="B1" s="151"/>
      <c r="C1" s="151"/>
      <c r="D1" s="151"/>
      <c r="E1" s="151"/>
      <c r="F1" s="151"/>
      <c r="G1" s="151"/>
      <c r="H1" s="151"/>
      <c r="I1" s="151"/>
    </row>
    <row r="2" spans="1:9" ht="19.5" customHeight="1">
      <c r="A2" s="151" t="s">
        <v>235</v>
      </c>
      <c r="B2" s="151"/>
      <c r="C2" s="151"/>
      <c r="D2" s="151"/>
      <c r="E2" s="151"/>
      <c r="F2" s="151"/>
      <c r="G2" s="151"/>
      <c r="H2" s="151"/>
      <c r="I2" s="151"/>
    </row>
    <row r="3" spans="1:9" ht="17.25" customHeight="1">
      <c r="A3" s="153" t="s">
        <v>234</v>
      </c>
      <c r="B3" s="153"/>
      <c r="C3" s="153"/>
      <c r="D3" s="153"/>
      <c r="E3" s="153"/>
      <c r="F3" s="153"/>
      <c r="G3" s="153"/>
      <c r="H3" s="153"/>
      <c r="I3" s="153"/>
    </row>
    <row r="4" spans="1:9" ht="19.5" customHeight="1">
      <c r="A4" s="154" t="s">
        <v>236</v>
      </c>
      <c r="B4" s="155"/>
      <c r="C4" s="156" t="s">
        <v>210</v>
      </c>
      <c r="D4" s="157" t="s">
        <v>237</v>
      </c>
      <c r="E4" s="158" t="s">
        <v>238</v>
      </c>
      <c r="F4" s="159"/>
      <c r="G4" s="160" t="s">
        <v>239</v>
      </c>
      <c r="H4" s="161"/>
      <c r="I4" s="162"/>
    </row>
    <row r="5" spans="1:9" ht="19.5" customHeight="1">
      <c r="A5" s="163" t="s">
        <v>240</v>
      </c>
      <c r="B5" s="152" t="s">
        <v>241</v>
      </c>
      <c r="C5" s="164"/>
      <c r="D5" s="165"/>
      <c r="E5" s="166" t="s">
        <v>242</v>
      </c>
      <c r="F5" s="167" t="s">
        <v>243</v>
      </c>
      <c r="G5" s="168"/>
      <c r="H5" s="169"/>
      <c r="I5" s="170"/>
    </row>
    <row r="6" spans="1:9" ht="30" customHeight="1">
      <c r="A6" s="166">
        <v>4110</v>
      </c>
      <c r="B6" s="171" t="s">
        <v>244</v>
      </c>
      <c r="C6" s="149">
        <f>SUM(C7:C11)</f>
        <v>951174212</v>
      </c>
      <c r="D6" s="149">
        <f>SUM(D7:D11)</f>
        <v>985162387</v>
      </c>
      <c r="E6" s="172">
        <f>SUM(E7:E11)</f>
        <v>33988175</v>
      </c>
      <c r="F6" s="173">
        <f aca="true" t="shared" si="0" ref="F6:F14">E6/C6</f>
        <v>0.035732860049405964</v>
      </c>
      <c r="G6" s="174"/>
      <c r="H6" s="175"/>
      <c r="I6" s="176"/>
    </row>
    <row r="7" spans="1:9" ht="30" customHeight="1">
      <c r="A7" s="166">
        <v>4111</v>
      </c>
      <c r="B7" s="171" t="s">
        <v>245</v>
      </c>
      <c r="C7" s="149">
        <v>585138840</v>
      </c>
      <c r="D7" s="149">
        <v>592073538</v>
      </c>
      <c r="E7" s="177">
        <f aca="true" t="shared" si="1" ref="E7:E14">+D7-C7</f>
        <v>6934698</v>
      </c>
      <c r="F7" s="173">
        <f t="shared" si="0"/>
        <v>0.01185137188978944</v>
      </c>
      <c r="G7" s="178"/>
      <c r="H7" s="175"/>
      <c r="I7" s="176"/>
    </row>
    <row r="8" spans="1:9" ht="30" customHeight="1">
      <c r="A8" s="166">
        <v>4112</v>
      </c>
      <c r="B8" s="171" t="s">
        <v>246</v>
      </c>
      <c r="C8" s="149">
        <v>165340572</v>
      </c>
      <c r="D8" s="149">
        <v>174044979</v>
      </c>
      <c r="E8" s="177">
        <f t="shared" si="1"/>
        <v>8704407</v>
      </c>
      <c r="F8" s="173">
        <f t="shared" si="0"/>
        <v>0.05264531805297008</v>
      </c>
      <c r="G8" s="178"/>
      <c r="H8" s="175"/>
      <c r="I8" s="176"/>
    </row>
    <row r="9" spans="1:9" ht="30" customHeight="1">
      <c r="A9" s="166">
        <v>4113</v>
      </c>
      <c r="B9" s="171" t="s">
        <v>247</v>
      </c>
      <c r="C9" s="149">
        <v>150916800</v>
      </c>
      <c r="D9" s="149">
        <v>166200977</v>
      </c>
      <c r="E9" s="177">
        <f t="shared" si="1"/>
        <v>15284177</v>
      </c>
      <c r="F9" s="179">
        <f t="shared" si="0"/>
        <v>0.10127551737116079</v>
      </c>
      <c r="G9" s="180"/>
      <c r="H9" s="181"/>
      <c r="I9" s="182"/>
    </row>
    <row r="10" spans="1:9" ht="30" customHeight="1">
      <c r="A10" s="166">
        <v>4115</v>
      </c>
      <c r="B10" s="171" t="s">
        <v>248</v>
      </c>
      <c r="C10" s="149">
        <v>4438000</v>
      </c>
      <c r="D10" s="149">
        <v>5136335</v>
      </c>
      <c r="E10" s="177">
        <f t="shared" si="1"/>
        <v>698335</v>
      </c>
      <c r="F10" s="173">
        <f t="shared" si="0"/>
        <v>0.15735353762956286</v>
      </c>
      <c r="G10" s="178"/>
      <c r="H10" s="175"/>
      <c r="I10" s="176"/>
    </row>
    <row r="11" spans="1:9" ht="30" customHeight="1">
      <c r="A11" s="166">
        <v>4114</v>
      </c>
      <c r="B11" s="171" t="s">
        <v>249</v>
      </c>
      <c r="C11" s="149">
        <v>45340000</v>
      </c>
      <c r="D11" s="149">
        <v>47706558</v>
      </c>
      <c r="E11" s="177">
        <f t="shared" si="1"/>
        <v>2366558</v>
      </c>
      <c r="F11" s="173">
        <f t="shared" si="0"/>
        <v>0.052195809439788264</v>
      </c>
      <c r="G11" s="183"/>
      <c r="H11" s="184"/>
      <c r="I11" s="185"/>
    </row>
    <row r="12" spans="1:9" ht="30" customHeight="1">
      <c r="A12" s="166">
        <v>4121</v>
      </c>
      <c r="B12" s="171" t="s">
        <v>250</v>
      </c>
      <c r="C12" s="149">
        <f>SUM(C13)</f>
        <v>24730000</v>
      </c>
      <c r="D12" s="149">
        <f>SUM(D13:D13)</f>
        <v>23288647</v>
      </c>
      <c r="E12" s="177">
        <f t="shared" si="1"/>
        <v>-1441353</v>
      </c>
      <c r="F12" s="173">
        <f t="shared" si="0"/>
        <v>-0.05828358269308532</v>
      </c>
      <c r="G12" s="183"/>
      <c r="H12" s="186"/>
      <c r="I12" s="187"/>
    </row>
    <row r="13" spans="1:9" ht="78" customHeight="1">
      <c r="A13" s="166">
        <v>412101</v>
      </c>
      <c r="B13" s="171" t="s">
        <v>251</v>
      </c>
      <c r="C13" s="149">
        <v>24730000</v>
      </c>
      <c r="D13" s="149">
        <v>23288647</v>
      </c>
      <c r="E13" s="188">
        <f t="shared" si="1"/>
        <v>-1441353</v>
      </c>
      <c r="F13" s="179">
        <f t="shared" si="0"/>
        <v>-0.05828358269308532</v>
      </c>
      <c r="G13" s="189"/>
      <c r="H13" s="181"/>
      <c r="I13" s="182"/>
    </row>
    <row r="14" spans="1:9" ht="93.75" customHeight="1">
      <c r="A14" s="166">
        <v>4131</v>
      </c>
      <c r="B14" s="171" t="s">
        <v>252</v>
      </c>
      <c r="C14" s="149">
        <v>24150000</v>
      </c>
      <c r="D14" s="149">
        <v>20878352</v>
      </c>
      <c r="E14" s="188">
        <f t="shared" si="1"/>
        <v>-3271648</v>
      </c>
      <c r="F14" s="179">
        <f t="shared" si="0"/>
        <v>-0.135471966873706</v>
      </c>
      <c r="G14" s="180" t="s">
        <v>253</v>
      </c>
      <c r="H14" s="190"/>
      <c r="I14" s="191"/>
    </row>
    <row r="15" spans="1:9" ht="41.25" customHeight="1">
      <c r="A15" s="166">
        <v>4141</v>
      </c>
      <c r="B15" s="171" t="s">
        <v>254</v>
      </c>
      <c r="C15" s="149">
        <v>0</v>
      </c>
      <c r="D15" s="149">
        <v>862092</v>
      </c>
      <c r="E15" s="45">
        <v>0</v>
      </c>
      <c r="F15" s="192" t="s">
        <v>214</v>
      </c>
      <c r="G15" s="189" t="s">
        <v>255</v>
      </c>
      <c r="H15" s="193"/>
      <c r="I15" s="194"/>
    </row>
    <row r="16" spans="1:9" ht="30" customHeight="1">
      <c r="A16" s="166">
        <v>415</v>
      </c>
      <c r="B16" s="171" t="s">
        <v>256</v>
      </c>
      <c r="C16" s="149">
        <f>SUM(C17:C18)</f>
        <v>92950000</v>
      </c>
      <c r="D16" s="149">
        <f>SUM(D17:D18)</f>
        <v>141515660</v>
      </c>
      <c r="E16" s="177">
        <f>SUM(E17:E18)</f>
        <v>48565660</v>
      </c>
      <c r="F16" s="173">
        <f aca="true" t="shared" si="2" ref="F16:F24">E16/C16</f>
        <v>0.5224923076923077</v>
      </c>
      <c r="G16" s="183"/>
      <c r="H16" s="195"/>
      <c r="I16" s="196"/>
    </row>
    <row r="17" spans="1:9" ht="187.5" customHeight="1">
      <c r="A17" s="163">
        <v>4151</v>
      </c>
      <c r="B17" s="197" t="s">
        <v>257</v>
      </c>
      <c r="C17" s="148">
        <v>92350000</v>
      </c>
      <c r="D17" s="148">
        <v>140164580</v>
      </c>
      <c r="E17" s="198">
        <f>+D17-C17</f>
        <v>47814580</v>
      </c>
      <c r="F17" s="199">
        <f t="shared" si="2"/>
        <v>0.5177539794260964</v>
      </c>
      <c r="G17" s="189" t="s">
        <v>258</v>
      </c>
      <c r="H17" s="200"/>
      <c r="I17" s="201"/>
    </row>
    <row r="18" spans="1:9" ht="44.25" customHeight="1">
      <c r="A18" s="166">
        <v>4152</v>
      </c>
      <c r="B18" s="171" t="s">
        <v>259</v>
      </c>
      <c r="C18" s="149">
        <v>600000</v>
      </c>
      <c r="D18" s="149">
        <v>1351080</v>
      </c>
      <c r="E18" s="188">
        <f>+D18-C18</f>
        <v>751080</v>
      </c>
      <c r="F18" s="179">
        <f t="shared" si="2"/>
        <v>1.2518</v>
      </c>
      <c r="G18" s="189" t="s">
        <v>260</v>
      </c>
      <c r="H18" s="200"/>
      <c r="I18" s="201"/>
    </row>
    <row r="19" spans="1:9" ht="19.5" customHeight="1">
      <c r="A19" s="166">
        <v>417</v>
      </c>
      <c r="B19" s="171" t="s">
        <v>261</v>
      </c>
      <c r="C19" s="149">
        <f>SUM(C20:C21)</f>
        <v>4738900</v>
      </c>
      <c r="D19" s="149">
        <f>SUM(D20+D21)</f>
        <v>6841093</v>
      </c>
      <c r="E19" s="177">
        <f>SUM(E20+E21)</f>
        <v>2102193</v>
      </c>
      <c r="F19" s="173">
        <f t="shared" si="2"/>
        <v>0.4436035788896157</v>
      </c>
      <c r="G19" s="202"/>
      <c r="H19" s="186"/>
      <c r="I19" s="187"/>
    </row>
    <row r="20" spans="1:9" ht="36.75" customHeight="1">
      <c r="A20" s="166">
        <v>4171</v>
      </c>
      <c r="B20" s="171" t="s">
        <v>262</v>
      </c>
      <c r="C20" s="149">
        <v>4436000</v>
      </c>
      <c r="D20" s="149">
        <v>5474954</v>
      </c>
      <c r="E20" s="188">
        <f>+D20-C20</f>
        <v>1038954</v>
      </c>
      <c r="F20" s="179">
        <f t="shared" si="2"/>
        <v>0.23420964833183047</v>
      </c>
      <c r="G20" s="189" t="s">
        <v>263</v>
      </c>
      <c r="H20" s="200"/>
      <c r="I20" s="201"/>
    </row>
    <row r="21" spans="1:9" ht="57" customHeight="1">
      <c r="A21" s="166">
        <v>4173</v>
      </c>
      <c r="B21" s="171" t="s">
        <v>264</v>
      </c>
      <c r="C21" s="149">
        <v>302900</v>
      </c>
      <c r="D21" s="149">
        <v>1366139</v>
      </c>
      <c r="E21" s="188">
        <f>+D21-C21</f>
        <v>1063239</v>
      </c>
      <c r="F21" s="179">
        <f t="shared" si="2"/>
        <v>3.510198085176626</v>
      </c>
      <c r="G21" s="189" t="s">
        <v>265</v>
      </c>
      <c r="H21" s="200"/>
      <c r="I21" s="201"/>
    </row>
    <row r="22" spans="1:9" ht="18.75" customHeight="1">
      <c r="A22" s="166">
        <v>4190</v>
      </c>
      <c r="B22" s="171" t="s">
        <v>266</v>
      </c>
      <c r="C22" s="149">
        <f>SUM(C23:C24)</f>
        <v>48253000</v>
      </c>
      <c r="D22" s="149">
        <f>SUM(D23:D24)</f>
        <v>75716695</v>
      </c>
      <c r="E22" s="177">
        <f>SUM(E23:E24)</f>
        <v>27463695</v>
      </c>
      <c r="F22" s="173">
        <f t="shared" si="2"/>
        <v>0.569160363086233</v>
      </c>
      <c r="G22" s="203"/>
      <c r="H22" s="204"/>
      <c r="I22" s="205"/>
    </row>
    <row r="23" spans="1:9" ht="21" customHeight="1">
      <c r="A23" s="166">
        <v>4191</v>
      </c>
      <c r="B23" s="171" t="s">
        <v>267</v>
      </c>
      <c r="C23" s="149">
        <v>13993000</v>
      </c>
      <c r="D23" s="149">
        <v>14539366</v>
      </c>
      <c r="E23" s="177">
        <f>+D23-C23</f>
        <v>546366</v>
      </c>
      <c r="F23" s="173">
        <f t="shared" si="2"/>
        <v>0.03904566568998785</v>
      </c>
      <c r="G23" s="203"/>
      <c r="H23" s="204"/>
      <c r="I23" s="205"/>
    </row>
    <row r="24" spans="1:9" ht="57.75" customHeight="1">
      <c r="A24" s="166">
        <v>4192</v>
      </c>
      <c r="B24" s="171" t="s">
        <v>268</v>
      </c>
      <c r="C24" s="149">
        <v>34260000</v>
      </c>
      <c r="D24" s="149">
        <v>61177329</v>
      </c>
      <c r="E24" s="188">
        <f>+D24-C24</f>
        <v>26917329</v>
      </c>
      <c r="F24" s="179">
        <f t="shared" si="2"/>
        <v>0.7856780210157618</v>
      </c>
      <c r="G24" s="206" t="s">
        <v>269</v>
      </c>
      <c r="H24" s="207"/>
      <c r="I24" s="208"/>
    </row>
    <row r="25" spans="1:9" ht="24.75" customHeight="1">
      <c r="A25" s="166"/>
      <c r="B25" s="171" t="s">
        <v>270</v>
      </c>
      <c r="C25" s="149">
        <f>SUM(C6+C12+C14+C16+C19+C22)</f>
        <v>1145996112</v>
      </c>
      <c r="D25" s="149">
        <f>SUM(D6+D12+D14+D16+D19+D22+D15)</f>
        <v>1254264926</v>
      </c>
      <c r="E25" s="45">
        <f>SUM(E6+E12+E14+E16+E19+E22+E15)</f>
        <v>107406722</v>
      </c>
      <c r="F25" s="209">
        <f>+E25/C25</f>
        <v>0.09372346107924666</v>
      </c>
      <c r="G25" s="178"/>
      <c r="H25" s="175"/>
      <c r="I25" s="176"/>
    </row>
    <row r="26" spans="1:11" s="9" customFormat="1" ht="16.5" hidden="1">
      <c r="A26" s="51" t="s">
        <v>228</v>
      </c>
      <c r="C26" s="144" t="s">
        <v>231</v>
      </c>
      <c r="D26" s="142"/>
      <c r="F26" s="210" t="s">
        <v>232</v>
      </c>
      <c r="I26" s="54"/>
      <c r="K26" s="210"/>
    </row>
    <row r="27" spans="3:9" s="9" customFormat="1" ht="16.5">
      <c r="C27" s="150"/>
      <c r="D27" s="150"/>
      <c r="E27" s="52"/>
      <c r="I27" s="54"/>
    </row>
  </sheetData>
  <mergeCells count="23">
    <mergeCell ref="G23:I23"/>
    <mergeCell ref="G24:I24"/>
    <mergeCell ref="G22:I22"/>
    <mergeCell ref="G20:I20"/>
    <mergeCell ref="G21:I21"/>
    <mergeCell ref="G4:I5"/>
    <mergeCell ref="G12:I12"/>
    <mergeCell ref="A1:I1"/>
    <mergeCell ref="A2:I2"/>
    <mergeCell ref="A3:I3"/>
    <mergeCell ref="A4:B4"/>
    <mergeCell ref="D4:D5"/>
    <mergeCell ref="C4:C5"/>
    <mergeCell ref="E4:F4"/>
    <mergeCell ref="G11:I11"/>
    <mergeCell ref="G19:I19"/>
    <mergeCell ref="G15:I15"/>
    <mergeCell ref="G9:I9"/>
    <mergeCell ref="G14:I14"/>
    <mergeCell ref="G13:I13"/>
    <mergeCell ref="G17:I17"/>
    <mergeCell ref="G18:I18"/>
    <mergeCell ref="G16:I16"/>
  </mergeCells>
  <printOptions horizontalCentered="1"/>
  <pageMargins left="0.11811023622047245" right="0.1968503937007874" top="0" bottom="0.2755905511811024" header="0.15748031496062992" footer="0.15748031496062992"/>
  <pageSetup firstPageNumber="13" useFirstPageNumber="1" horizontalDpi="600" verticalDpi="600" orientation="landscape" paperSize="9" scale="95" r:id="rId1"/>
  <headerFooter alignWithMargins="0">
    <oddHeader>&amp;R全&amp;"Times New Roman,標準"2&amp;"全真楷書,標準"頁第&amp;"Times New Roman,標準"&amp;P-12&amp;"全真楷書,標準"頁</oddHeader>
    <oddFooter>&amp;C一&amp;"Times New Roman,標準"&amp;P&amp;"全真楷書,標準"一</oddFooter>
  </headerFooter>
</worksheet>
</file>

<file path=xl/worksheets/sheet7.xml><?xml version="1.0" encoding="utf-8"?>
<worksheet xmlns="http://schemas.openxmlformats.org/spreadsheetml/2006/main" xmlns:r="http://schemas.openxmlformats.org/officeDocument/2006/relationships">
  <dimension ref="B1:K33"/>
  <sheetViews>
    <sheetView showGridLines="0" zoomScale="75" zoomScaleNormal="75" workbookViewId="0" topLeftCell="A1">
      <selection activeCell="C46" sqref="C46"/>
    </sheetView>
  </sheetViews>
  <sheetFormatPr defaultColWidth="8.796875" defaultRowHeight="15"/>
  <cols>
    <col min="1" max="1" width="4" style="55" customWidth="1"/>
    <col min="2" max="2" width="12.5" style="55" customWidth="1"/>
    <col min="3" max="3" width="19.3984375" style="55" customWidth="1"/>
    <col min="4" max="4" width="15" style="147" customWidth="1"/>
    <col min="5" max="5" width="15.5" style="55" customWidth="1"/>
    <col min="6" max="6" width="13.09765625" style="55" customWidth="1"/>
    <col min="7" max="7" width="13" style="55" customWidth="1"/>
    <col min="8" max="9" width="9" style="55" customWidth="1"/>
    <col min="10" max="10" width="29.59765625" style="55" customWidth="1"/>
    <col min="11" max="16384" width="9" style="55" customWidth="1"/>
  </cols>
  <sheetData>
    <row r="1" spans="2:10" s="213" customFormat="1" ht="21" customHeight="1">
      <c r="B1" s="212" t="s">
        <v>271</v>
      </c>
      <c r="C1" s="212"/>
      <c r="D1" s="212"/>
      <c r="E1" s="212"/>
      <c r="F1" s="212"/>
      <c r="G1" s="212"/>
      <c r="H1" s="212"/>
      <c r="I1" s="212"/>
      <c r="J1" s="212"/>
    </row>
    <row r="2" spans="2:10" s="213" customFormat="1" ht="18.75" customHeight="1">
      <c r="B2" s="212" t="s">
        <v>272</v>
      </c>
      <c r="C2" s="212"/>
      <c r="D2" s="212"/>
      <c r="E2" s="212"/>
      <c r="F2" s="212"/>
      <c r="G2" s="212"/>
      <c r="H2" s="212"/>
      <c r="I2" s="212"/>
      <c r="J2" s="212"/>
    </row>
    <row r="3" spans="2:10" s="213" customFormat="1" ht="18.75" customHeight="1">
      <c r="B3" s="214" t="s">
        <v>234</v>
      </c>
      <c r="C3" s="214"/>
      <c r="D3" s="214"/>
      <c r="E3" s="214"/>
      <c r="F3" s="214"/>
      <c r="G3" s="214"/>
      <c r="H3" s="214"/>
      <c r="I3" s="214"/>
      <c r="J3" s="214"/>
    </row>
    <row r="4" spans="2:10" s="224" customFormat="1" ht="15" customHeight="1">
      <c r="B4" s="215" t="s">
        <v>273</v>
      </c>
      <c r="C4" s="216"/>
      <c r="D4" s="217" t="s">
        <v>210</v>
      </c>
      <c r="E4" s="218" t="s">
        <v>237</v>
      </c>
      <c r="F4" s="219" t="s">
        <v>238</v>
      </c>
      <c r="G4" s="220"/>
      <c r="H4" s="221" t="s">
        <v>274</v>
      </c>
      <c r="I4" s="222"/>
      <c r="J4" s="223"/>
    </row>
    <row r="5" spans="2:10" s="224" customFormat="1" ht="15" customHeight="1">
      <c r="B5" s="225"/>
      <c r="C5" s="226"/>
      <c r="D5" s="227"/>
      <c r="E5" s="228"/>
      <c r="F5" s="229" t="s">
        <v>242</v>
      </c>
      <c r="G5" s="230" t="s">
        <v>243</v>
      </c>
      <c r="H5" s="231"/>
      <c r="I5" s="232"/>
      <c r="J5" s="233"/>
    </row>
    <row r="6" spans="2:10" s="224" customFormat="1" ht="21.75" customHeight="1">
      <c r="B6" s="234" t="s">
        <v>275</v>
      </c>
      <c r="C6" s="235"/>
      <c r="D6" s="149">
        <f>SUM(D7:D7)</f>
        <v>4780000</v>
      </c>
      <c r="E6" s="45">
        <f>SUM(E7:E7)</f>
        <v>3834433</v>
      </c>
      <c r="F6" s="177">
        <f aca="true" t="shared" si="0" ref="F6:F31">E6-D6</f>
        <v>-945567</v>
      </c>
      <c r="G6" s="173">
        <f aca="true" t="shared" si="1" ref="G6:G26">F6/D6</f>
        <v>-0.1978173640167364</v>
      </c>
      <c r="H6" s="236"/>
      <c r="I6" s="237"/>
      <c r="J6" s="238"/>
    </row>
    <row r="7" spans="2:10" s="224" customFormat="1" ht="16.5">
      <c r="B7" s="239" t="s">
        <v>276</v>
      </c>
      <c r="C7" s="240"/>
      <c r="D7" s="149">
        <v>4780000</v>
      </c>
      <c r="E7" s="149">
        <v>3834433</v>
      </c>
      <c r="F7" s="188">
        <f t="shared" si="0"/>
        <v>-945567</v>
      </c>
      <c r="G7" s="179">
        <f t="shared" si="1"/>
        <v>-0.1978173640167364</v>
      </c>
      <c r="H7" s="241" t="s">
        <v>277</v>
      </c>
      <c r="I7" s="242"/>
      <c r="J7" s="243"/>
    </row>
    <row r="8" spans="2:10" s="224" customFormat="1" ht="26.25" customHeight="1">
      <c r="B8" s="234" t="s">
        <v>278</v>
      </c>
      <c r="C8" s="235"/>
      <c r="D8" s="149">
        <f>SUM(D9:D12)</f>
        <v>216896975</v>
      </c>
      <c r="E8" s="45">
        <f>SUM(E9:E12)</f>
        <v>212393640</v>
      </c>
      <c r="F8" s="177">
        <f t="shared" si="0"/>
        <v>-4503335</v>
      </c>
      <c r="G8" s="173">
        <f t="shared" si="1"/>
        <v>-0.02076255328134475</v>
      </c>
      <c r="H8" s="244"/>
      <c r="I8" s="245"/>
      <c r="J8" s="246"/>
    </row>
    <row r="9" spans="2:10" s="224" customFormat="1" ht="25.5" customHeight="1">
      <c r="B9" s="234" t="s">
        <v>279</v>
      </c>
      <c r="C9" s="235"/>
      <c r="D9" s="149">
        <v>93402422</v>
      </c>
      <c r="E9" s="45">
        <v>88192495</v>
      </c>
      <c r="F9" s="177">
        <f t="shared" si="0"/>
        <v>-5209927</v>
      </c>
      <c r="G9" s="173">
        <f t="shared" si="1"/>
        <v>-0.05577935655672826</v>
      </c>
      <c r="H9" s="241"/>
      <c r="I9" s="247"/>
      <c r="J9" s="248"/>
    </row>
    <row r="10" spans="2:10" s="224" customFormat="1" ht="23.25" customHeight="1">
      <c r="B10" s="234" t="s">
        <v>276</v>
      </c>
      <c r="C10" s="235"/>
      <c r="D10" s="249">
        <v>64718214</v>
      </c>
      <c r="E10" s="45">
        <v>65163014</v>
      </c>
      <c r="F10" s="177">
        <f t="shared" si="0"/>
        <v>444800</v>
      </c>
      <c r="G10" s="173">
        <f t="shared" si="1"/>
        <v>0.006872871986238681</v>
      </c>
      <c r="H10" s="250"/>
      <c r="I10" s="251"/>
      <c r="J10" s="252"/>
    </row>
    <row r="11" spans="2:11" s="262" customFormat="1" ht="54.75" customHeight="1">
      <c r="B11" s="253" t="s">
        <v>280</v>
      </c>
      <c r="C11" s="254"/>
      <c r="D11" s="148">
        <v>44807800</v>
      </c>
      <c r="E11" s="255">
        <v>45412424</v>
      </c>
      <c r="F11" s="256">
        <f t="shared" si="0"/>
        <v>604624</v>
      </c>
      <c r="G11" s="257">
        <f t="shared" si="1"/>
        <v>0.013493722075174411</v>
      </c>
      <c r="H11" s="258"/>
      <c r="I11" s="259"/>
      <c r="J11" s="260"/>
      <c r="K11" s="261"/>
    </row>
    <row r="12" spans="2:10" s="224" customFormat="1" ht="69" customHeight="1">
      <c r="B12" s="234" t="s">
        <v>281</v>
      </c>
      <c r="C12" s="235"/>
      <c r="D12" s="149">
        <v>13968539</v>
      </c>
      <c r="E12" s="45">
        <v>13625707</v>
      </c>
      <c r="F12" s="177">
        <f t="shared" si="0"/>
        <v>-342832</v>
      </c>
      <c r="G12" s="173">
        <f t="shared" si="1"/>
        <v>-0.024543153725668804</v>
      </c>
      <c r="H12" s="263"/>
      <c r="I12" s="264"/>
      <c r="J12" s="265"/>
    </row>
    <row r="13" spans="2:10" s="224" customFormat="1" ht="26.25" customHeight="1">
      <c r="B13" s="266" t="s">
        <v>282</v>
      </c>
      <c r="C13" s="267"/>
      <c r="D13" s="149">
        <f>SUM(D14:D17)</f>
        <v>598080863</v>
      </c>
      <c r="E13" s="45">
        <f>SUM(E14:E17)</f>
        <v>695010096</v>
      </c>
      <c r="F13" s="177">
        <f t="shared" si="0"/>
        <v>96929233</v>
      </c>
      <c r="G13" s="173">
        <f t="shared" si="1"/>
        <v>0.16206710329067994</v>
      </c>
      <c r="H13" s="244"/>
      <c r="I13" s="245"/>
      <c r="J13" s="246"/>
    </row>
    <row r="14" spans="2:10" s="224" customFormat="1" ht="26.25" customHeight="1">
      <c r="B14" s="234" t="s">
        <v>279</v>
      </c>
      <c r="C14" s="235"/>
      <c r="D14" s="149">
        <v>399314464</v>
      </c>
      <c r="E14" s="45">
        <v>390393917</v>
      </c>
      <c r="F14" s="177">
        <f t="shared" si="0"/>
        <v>-8920547</v>
      </c>
      <c r="G14" s="173">
        <f t="shared" si="1"/>
        <v>-0.022339654092770354</v>
      </c>
      <c r="H14" s="268"/>
      <c r="I14" s="245"/>
      <c r="J14" s="246"/>
    </row>
    <row r="15" spans="2:10" s="224" customFormat="1" ht="70.5" customHeight="1">
      <c r="B15" s="239" t="s">
        <v>276</v>
      </c>
      <c r="C15" s="240"/>
      <c r="D15" s="149">
        <v>118641739</v>
      </c>
      <c r="E15" s="149">
        <v>209783794</v>
      </c>
      <c r="F15" s="188">
        <f t="shared" si="0"/>
        <v>91142055</v>
      </c>
      <c r="G15" s="179">
        <f t="shared" si="1"/>
        <v>0.7682123995164973</v>
      </c>
      <c r="H15" s="258" t="s">
        <v>283</v>
      </c>
      <c r="I15" s="259"/>
      <c r="J15" s="260"/>
    </row>
    <row r="16" spans="2:10" s="224" customFormat="1" ht="60" customHeight="1">
      <c r="B16" s="234" t="s">
        <v>280</v>
      </c>
      <c r="C16" s="235"/>
      <c r="D16" s="149">
        <v>52315559</v>
      </c>
      <c r="E16" s="45">
        <v>67290032</v>
      </c>
      <c r="F16" s="177">
        <f t="shared" si="0"/>
        <v>14974473</v>
      </c>
      <c r="G16" s="173">
        <f t="shared" si="1"/>
        <v>0.286233642270744</v>
      </c>
      <c r="H16" s="263" t="s">
        <v>284</v>
      </c>
      <c r="I16" s="264"/>
      <c r="J16" s="265"/>
    </row>
    <row r="17" spans="2:10" s="224" customFormat="1" ht="34.5" customHeight="1">
      <c r="B17" s="234" t="s">
        <v>281</v>
      </c>
      <c r="C17" s="235"/>
      <c r="D17" s="269">
        <v>27809101</v>
      </c>
      <c r="E17" s="270">
        <v>27542353</v>
      </c>
      <c r="F17" s="177">
        <f t="shared" si="0"/>
        <v>-266748</v>
      </c>
      <c r="G17" s="173">
        <f t="shared" si="1"/>
        <v>-0.009592111589655488</v>
      </c>
      <c r="H17" s="263"/>
      <c r="I17" s="264"/>
      <c r="J17" s="265"/>
    </row>
    <row r="18" spans="2:10" s="224" customFormat="1" ht="66" customHeight="1">
      <c r="B18" s="271" t="s">
        <v>285</v>
      </c>
      <c r="C18" s="272"/>
      <c r="D18" s="269">
        <v>53275192</v>
      </c>
      <c r="E18" s="269">
        <v>42946968</v>
      </c>
      <c r="F18" s="188">
        <f t="shared" si="0"/>
        <v>-10328224</v>
      </c>
      <c r="G18" s="179">
        <f t="shared" si="1"/>
        <v>-0.19386554252117946</v>
      </c>
      <c r="H18" s="263" t="s">
        <v>286</v>
      </c>
      <c r="I18" s="264"/>
      <c r="J18" s="265"/>
    </row>
    <row r="19" spans="2:10" s="224" customFormat="1" ht="21.75" customHeight="1">
      <c r="B19" s="273" t="s">
        <v>287</v>
      </c>
      <c r="C19" s="274"/>
      <c r="D19" s="269">
        <f>D20+D21+D22+D23</f>
        <v>17024040</v>
      </c>
      <c r="E19" s="270">
        <f>E20+E21+E22+E23</f>
        <v>20781105</v>
      </c>
      <c r="F19" s="177">
        <f t="shared" si="0"/>
        <v>3757065</v>
      </c>
      <c r="G19" s="173">
        <f t="shared" si="1"/>
        <v>0.22069173944610093</v>
      </c>
      <c r="H19" s="275"/>
      <c r="I19" s="276"/>
      <c r="J19" s="277"/>
    </row>
    <row r="20" spans="2:10" s="224" customFormat="1" ht="29.25" customHeight="1">
      <c r="B20" s="234" t="s">
        <v>279</v>
      </c>
      <c r="C20" s="235"/>
      <c r="D20" s="278">
        <v>10600000</v>
      </c>
      <c r="E20" s="279">
        <v>10040421</v>
      </c>
      <c r="F20" s="280">
        <f t="shared" si="0"/>
        <v>-559579</v>
      </c>
      <c r="G20" s="281">
        <f t="shared" si="1"/>
        <v>-0.052790471698113205</v>
      </c>
      <c r="H20" s="282"/>
      <c r="I20" s="283"/>
      <c r="J20" s="284"/>
    </row>
    <row r="21" spans="2:10" s="224" customFormat="1" ht="64.5" customHeight="1">
      <c r="B21" s="239" t="s">
        <v>276</v>
      </c>
      <c r="C21" s="240"/>
      <c r="D21" s="269">
        <v>4785000</v>
      </c>
      <c r="E21" s="269">
        <v>9489779</v>
      </c>
      <c r="F21" s="188">
        <f t="shared" si="0"/>
        <v>4704779</v>
      </c>
      <c r="G21" s="179">
        <f t="shared" si="1"/>
        <v>0.9832349007314525</v>
      </c>
      <c r="H21" s="285" t="s">
        <v>288</v>
      </c>
      <c r="I21" s="259"/>
      <c r="J21" s="260"/>
    </row>
    <row r="22" spans="2:10" s="224" customFormat="1" ht="60" customHeight="1">
      <c r="B22" s="286" t="s">
        <v>289</v>
      </c>
      <c r="C22" s="235"/>
      <c r="D22" s="278">
        <v>1416680</v>
      </c>
      <c r="E22" s="270">
        <v>1032832</v>
      </c>
      <c r="F22" s="177">
        <f t="shared" si="0"/>
        <v>-383848</v>
      </c>
      <c r="G22" s="173">
        <f t="shared" si="1"/>
        <v>-0.2709489793037242</v>
      </c>
      <c r="H22" s="287" t="s">
        <v>290</v>
      </c>
      <c r="I22" s="288"/>
      <c r="J22" s="289"/>
    </row>
    <row r="23" spans="2:10" s="224" customFormat="1" ht="30" customHeight="1">
      <c r="B23" s="286" t="s">
        <v>291</v>
      </c>
      <c r="C23" s="235"/>
      <c r="D23" s="149">
        <v>222360</v>
      </c>
      <c r="E23" s="45">
        <v>218073</v>
      </c>
      <c r="F23" s="177">
        <f t="shared" si="0"/>
        <v>-4287</v>
      </c>
      <c r="G23" s="173">
        <f t="shared" si="1"/>
        <v>-0.019279546681057743</v>
      </c>
      <c r="H23" s="241"/>
      <c r="I23" s="242"/>
      <c r="J23" s="243"/>
    </row>
    <row r="24" spans="2:10" s="224" customFormat="1" ht="26.25" customHeight="1">
      <c r="B24" s="234" t="s">
        <v>292</v>
      </c>
      <c r="C24" s="235"/>
      <c r="D24" s="269">
        <f>SUM(D25:D27)</f>
        <v>24150000</v>
      </c>
      <c r="E24" s="270">
        <f>SUM(E25:E27)</f>
        <v>22034119</v>
      </c>
      <c r="F24" s="177">
        <f t="shared" si="0"/>
        <v>-2115881</v>
      </c>
      <c r="G24" s="173">
        <f t="shared" si="1"/>
        <v>-0.08761412008281573</v>
      </c>
      <c r="H24" s="290"/>
      <c r="I24" s="237"/>
      <c r="J24" s="238"/>
    </row>
    <row r="25" spans="2:10" s="224" customFormat="1" ht="27.75" customHeight="1">
      <c r="B25" s="239" t="s">
        <v>293</v>
      </c>
      <c r="C25" s="240"/>
      <c r="D25" s="149">
        <v>19350000</v>
      </c>
      <c r="E25" s="149">
        <v>18326384</v>
      </c>
      <c r="F25" s="188">
        <f t="shared" si="0"/>
        <v>-1023616</v>
      </c>
      <c r="G25" s="179">
        <f t="shared" si="1"/>
        <v>-0.052900051679586564</v>
      </c>
      <c r="H25" s="180"/>
      <c r="I25" s="190"/>
      <c r="J25" s="191"/>
    </row>
    <row r="26" spans="2:10" s="224" customFormat="1" ht="40.5" customHeight="1">
      <c r="B26" s="234" t="s">
        <v>294</v>
      </c>
      <c r="C26" s="235"/>
      <c r="D26" s="149">
        <v>4800000</v>
      </c>
      <c r="E26" s="45">
        <v>3452953</v>
      </c>
      <c r="F26" s="177">
        <f t="shared" si="0"/>
        <v>-1347047</v>
      </c>
      <c r="G26" s="173">
        <f t="shared" si="1"/>
        <v>-0.28063479166666666</v>
      </c>
      <c r="H26" s="291" t="s">
        <v>295</v>
      </c>
      <c r="I26" s="292"/>
      <c r="J26" s="293"/>
    </row>
    <row r="27" spans="2:10" s="224" customFormat="1" ht="37.5" customHeight="1">
      <c r="B27" s="234" t="s">
        <v>296</v>
      </c>
      <c r="C27" s="235"/>
      <c r="D27" s="149">
        <v>0</v>
      </c>
      <c r="E27" s="45">
        <v>254782</v>
      </c>
      <c r="F27" s="177">
        <f t="shared" si="0"/>
        <v>254782</v>
      </c>
      <c r="G27" s="294" t="s">
        <v>214</v>
      </c>
      <c r="H27" s="236" t="s">
        <v>297</v>
      </c>
      <c r="I27" s="276"/>
      <c r="J27" s="277"/>
    </row>
    <row r="28" spans="2:10" s="224" customFormat="1" ht="26.25" customHeight="1">
      <c r="B28" s="295" t="s">
        <v>298</v>
      </c>
      <c r="C28" s="235"/>
      <c r="D28" s="149">
        <f>SUM(D29)</f>
        <v>4650000</v>
      </c>
      <c r="E28" s="45">
        <f>SUM(E29)</f>
        <v>3086043</v>
      </c>
      <c r="F28" s="177">
        <f t="shared" si="0"/>
        <v>-1563957</v>
      </c>
      <c r="G28" s="173">
        <f>F28/D28</f>
        <v>-0.3363348387096774</v>
      </c>
      <c r="H28" s="296"/>
      <c r="I28" s="297"/>
      <c r="J28" s="298"/>
    </row>
    <row r="29" spans="2:10" s="224" customFormat="1" ht="58.5" customHeight="1">
      <c r="B29" s="234" t="s">
        <v>299</v>
      </c>
      <c r="C29" s="235"/>
      <c r="D29" s="149">
        <v>4650000</v>
      </c>
      <c r="E29" s="45">
        <v>3086043</v>
      </c>
      <c r="F29" s="177">
        <f t="shared" si="0"/>
        <v>-1563957</v>
      </c>
      <c r="G29" s="173">
        <f>F29/D29</f>
        <v>-0.3363348387096774</v>
      </c>
      <c r="H29" s="189" t="s">
        <v>300</v>
      </c>
      <c r="I29" s="200"/>
      <c r="J29" s="201"/>
    </row>
    <row r="30" spans="2:10" s="224" customFormat="1" ht="26.25" customHeight="1">
      <c r="B30" s="295" t="s">
        <v>301</v>
      </c>
      <c r="C30" s="235"/>
      <c r="D30" s="149">
        <f>SUM(D31)</f>
        <v>5360100</v>
      </c>
      <c r="E30" s="45">
        <f>SUM(E31)</f>
        <v>4319595</v>
      </c>
      <c r="F30" s="177">
        <f t="shared" si="0"/>
        <v>-1040505</v>
      </c>
      <c r="G30" s="173">
        <f>F30/D30</f>
        <v>-0.19412044551407623</v>
      </c>
      <c r="H30" s="296"/>
      <c r="I30" s="297"/>
      <c r="J30" s="298"/>
    </row>
    <row r="31" spans="2:11" s="224" customFormat="1" ht="36" customHeight="1">
      <c r="B31" s="239" t="s">
        <v>302</v>
      </c>
      <c r="C31" s="240"/>
      <c r="D31" s="249">
        <v>5360100</v>
      </c>
      <c r="E31" s="149">
        <v>4319595</v>
      </c>
      <c r="F31" s="188">
        <f t="shared" si="0"/>
        <v>-1040505</v>
      </c>
      <c r="G31" s="179">
        <f>F31/D31</f>
        <v>-0.19412044551407623</v>
      </c>
      <c r="H31" s="180" t="s">
        <v>303</v>
      </c>
      <c r="I31" s="190"/>
      <c r="J31" s="191"/>
      <c r="K31" s="299"/>
    </row>
    <row r="32" spans="2:10" s="224" customFormat="1" ht="26.25" customHeight="1">
      <c r="B32" s="300" t="s">
        <v>304</v>
      </c>
      <c r="C32" s="301"/>
      <c r="D32" s="269">
        <f>D30+D28+D24+D19+D18+D13+D8+D6</f>
        <v>924217170</v>
      </c>
      <c r="E32" s="270">
        <f>E30+E28+E24+E19+E18+E13+E8+E6</f>
        <v>1004405999</v>
      </c>
      <c r="F32" s="302">
        <f>F30+F28+F24+F19+F18+F13+F8+F6</f>
        <v>80188829</v>
      </c>
      <c r="G32" s="303">
        <f>F32/D32</f>
        <v>0.08676405459985125</v>
      </c>
      <c r="H32" s="296"/>
      <c r="I32" s="297"/>
      <c r="J32" s="298"/>
    </row>
    <row r="33" spans="3:11" s="9" customFormat="1" ht="16.5" hidden="1">
      <c r="C33" s="51" t="s">
        <v>228</v>
      </c>
      <c r="D33" s="142"/>
      <c r="E33" s="304" t="s">
        <v>231</v>
      </c>
      <c r="F33" s="304"/>
      <c r="I33" s="210" t="s">
        <v>232</v>
      </c>
      <c r="K33" s="210"/>
    </row>
  </sheetData>
  <mergeCells count="32">
    <mergeCell ref="B1:J1"/>
    <mergeCell ref="B2:J2"/>
    <mergeCell ref="B3:J3"/>
    <mergeCell ref="B4:C5"/>
    <mergeCell ref="D4:D5"/>
    <mergeCell ref="E4:E5"/>
    <mergeCell ref="F4:G4"/>
    <mergeCell ref="H4:J5"/>
    <mergeCell ref="H21:J21"/>
    <mergeCell ref="H7:J7"/>
    <mergeCell ref="H6:J6"/>
    <mergeCell ref="H11:J11"/>
    <mergeCell ref="H20:J20"/>
    <mergeCell ref="H10:J10"/>
    <mergeCell ref="H9:J9"/>
    <mergeCell ref="H12:J12"/>
    <mergeCell ref="H18:J18"/>
    <mergeCell ref="B13:C13"/>
    <mergeCell ref="H15:J15"/>
    <mergeCell ref="H16:J16"/>
    <mergeCell ref="H19:J19"/>
    <mergeCell ref="H17:J17"/>
    <mergeCell ref="E33:F33"/>
    <mergeCell ref="B32:C32"/>
    <mergeCell ref="H22:J22"/>
    <mergeCell ref="H27:J27"/>
    <mergeCell ref="H29:J29"/>
    <mergeCell ref="H31:J31"/>
    <mergeCell ref="H23:J23"/>
    <mergeCell ref="H24:J24"/>
    <mergeCell ref="H25:J25"/>
    <mergeCell ref="H26:J26"/>
  </mergeCells>
  <printOptions horizontalCentered="1"/>
  <pageMargins left="0.35433070866141736" right="0.15748031496062992" top="0.1968503937007874" bottom="0.31496062992125984" header="0.5118110236220472" footer="0.15748031496062992"/>
  <pageSetup firstPageNumber="15" useFirstPageNumber="1" horizontalDpi="600" verticalDpi="600" orientation="landscape" paperSize="9" scale="93" r:id="rId1"/>
  <headerFooter alignWithMargins="0">
    <oddHeader>&amp;R全&amp;"Times New Roman,標準"2&amp;"全真楷書,標準"頁第&amp;"Times New Roman,標準"&amp;P-14&amp;"全真楷書,標準"頁</oddHeader>
    <oddFooter>&amp;C&amp;"細明體,標準"一&amp;"Times New Roman,標準"&amp;P&amp;"細明體,標準"一</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stu</dc:creator>
  <cp:keywords/>
  <dc:description/>
  <cp:lastModifiedBy>stu</cp:lastModifiedBy>
  <dcterms:created xsi:type="dcterms:W3CDTF">2008-12-19T07:24:20Z</dcterms:created>
  <dcterms:modified xsi:type="dcterms:W3CDTF">2008-12-19T07:26:51Z</dcterms:modified>
  <cp:category/>
  <cp:version/>
  <cp:contentType/>
  <cp:contentStatus/>
</cp:coreProperties>
</file>